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PROJECT ACCOUNTING\WORLD BANK PROJECT\RCEEES\2023 IUFR\"/>
    </mc:Choice>
  </mc:AlternateContent>
  <bookViews>
    <workbookView xWindow="0" yWindow="0" windowWidth="20490" windowHeight="7065" activeTab="1"/>
  </bookViews>
  <sheets>
    <sheet name="Sources and Uses of Funds" sheetId="17" r:id="rId1"/>
    <sheet name="uses of fund by component" sheetId="8" r:id="rId2"/>
    <sheet name="Committed Fund by component" sheetId="10" r:id="rId3"/>
    <sheet name="NOTES " sheetId="16" r:id="rId4"/>
  </sheets>
  <definedNames>
    <definedName name="_xlnm.Print_Titles" localSheetId="1">'uses of fund by component'!$1:$4</definedName>
  </definedNames>
  <calcPr calcId="152511"/>
</workbook>
</file>

<file path=xl/calcChain.xml><?xml version="1.0" encoding="utf-8"?>
<calcChain xmlns="http://schemas.openxmlformats.org/spreadsheetml/2006/main">
  <c r="D52" i="8" l="1"/>
  <c r="E21" i="17" l="1"/>
  <c r="E12" i="17"/>
  <c r="F21" i="17" l="1"/>
  <c r="C436" i="8" l="1"/>
  <c r="D39" i="16" s="1"/>
  <c r="C93" i="8" l="1"/>
  <c r="C61" i="8" l="1"/>
  <c r="D33" i="16" s="1"/>
  <c r="C52" i="8"/>
  <c r="D27" i="16" s="1"/>
  <c r="C113" i="8" l="1"/>
  <c r="F23" i="17" l="1"/>
  <c r="E46" i="17" l="1"/>
  <c r="F46" i="17" s="1"/>
  <c r="D46" i="17"/>
  <c r="D48" i="17" s="1"/>
  <c r="E40" i="17"/>
  <c r="E38" i="17"/>
  <c r="E17" i="17"/>
  <c r="E23" i="17" s="1"/>
  <c r="D17" i="17"/>
  <c r="F17" i="17"/>
  <c r="E48" i="17" l="1"/>
  <c r="F48" i="17" s="1"/>
  <c r="D23" i="17"/>
  <c r="D29" i="17" l="1"/>
  <c r="E29" i="17" s="1"/>
  <c r="F29" i="17" s="1"/>
  <c r="D25" i="16"/>
  <c r="C447" i="8"/>
  <c r="D33" i="17" s="1"/>
  <c r="E33" i="17" s="1"/>
  <c r="F33" i="17" s="1"/>
  <c r="D27" i="17"/>
  <c r="E27" i="17" s="1"/>
  <c r="F27" i="17" s="1"/>
  <c r="D28" i="17" l="1"/>
  <c r="E28" i="17" s="1"/>
  <c r="F28" i="17" s="1"/>
  <c r="C103" i="8"/>
  <c r="D14" i="16" s="1"/>
  <c r="D31" i="17"/>
  <c r="E31" i="17" s="1"/>
  <c r="F31" i="17" s="1"/>
  <c r="D436" i="8"/>
  <c r="E436" i="8"/>
  <c r="F436" i="8"/>
  <c r="G436" i="8"/>
  <c r="H436" i="8"/>
  <c r="D61" i="8"/>
  <c r="E61" i="8"/>
  <c r="F61" i="8"/>
  <c r="D22" i="10"/>
  <c r="D103" i="8"/>
  <c r="E18" i="10"/>
  <c r="E22" i="10" s="1"/>
  <c r="G22" i="10"/>
  <c r="F22" i="10"/>
  <c r="C22" i="10"/>
  <c r="C34" i="10" s="1"/>
  <c r="H22" i="10"/>
  <c r="D93" i="8"/>
  <c r="D113" i="8"/>
  <c r="D447" i="8"/>
  <c r="E103" i="8"/>
  <c r="G113" i="8"/>
  <c r="F113" i="8"/>
  <c r="G52" i="8"/>
  <c r="F52" i="8"/>
  <c r="F447" i="8"/>
  <c r="G447" i="8"/>
  <c r="G103" i="8"/>
  <c r="F103" i="8"/>
  <c r="G61" i="8"/>
  <c r="E113" i="8"/>
  <c r="E450" i="8"/>
  <c r="E451" i="8"/>
  <c r="E93" i="8"/>
  <c r="E447" i="8"/>
  <c r="H52" i="8"/>
  <c r="D453" i="8"/>
  <c r="C453" i="8"/>
  <c r="E52" i="8"/>
  <c r="D43" i="16" l="1"/>
  <c r="D32" i="17"/>
  <c r="E32" i="17" s="1"/>
  <c r="F32" i="17" s="1"/>
  <c r="D30" i="17"/>
  <c r="E30" i="17" s="1"/>
  <c r="F30" i="17" s="1"/>
  <c r="C458" i="8"/>
  <c r="D34" i="10"/>
  <c r="E34" i="10" s="1"/>
  <c r="E453" i="8"/>
  <c r="H113" i="8"/>
  <c r="D458" i="8"/>
  <c r="D35" i="17" l="1"/>
  <c r="D39" i="17" s="1"/>
  <c r="D41" i="17" s="1"/>
  <c r="D50" i="17" s="1"/>
  <c r="E458" i="8"/>
  <c r="F35" i="17" l="1"/>
  <c r="F41" i="17" s="1"/>
  <c r="F50" i="17" s="1"/>
  <c r="E35" i="17"/>
  <c r="E39" i="17" s="1"/>
  <c r="D36" i="17"/>
  <c r="D49" i="17" s="1"/>
  <c r="E36" i="17" l="1"/>
  <c r="E49" i="17" s="1"/>
  <c r="F36" i="17"/>
  <c r="F49" i="17" s="1"/>
  <c r="F39" i="17"/>
  <c r="E41" i="17" l="1"/>
  <c r="E50" i="17" s="1"/>
</calcChain>
</file>

<file path=xl/sharedStrings.xml><?xml version="1.0" encoding="utf-8"?>
<sst xmlns="http://schemas.openxmlformats.org/spreadsheetml/2006/main" count="507" uniqueCount="351">
  <si>
    <t>Total</t>
  </si>
  <si>
    <t>Expenditure</t>
  </si>
  <si>
    <t>Sources of Fund</t>
  </si>
  <si>
    <t>Opening Cash Balance</t>
  </si>
  <si>
    <t>Add Receipts</t>
  </si>
  <si>
    <t>Total Financing</t>
  </si>
  <si>
    <t>Total Closing Cash Balance</t>
  </si>
  <si>
    <t>Actual</t>
  </si>
  <si>
    <t>Planned</t>
  </si>
  <si>
    <t>Variance</t>
  </si>
  <si>
    <t>Others</t>
  </si>
  <si>
    <t>Project</t>
  </si>
  <si>
    <t>Revised</t>
  </si>
  <si>
    <t>PAD</t>
  </si>
  <si>
    <t>Closing Balances</t>
  </si>
  <si>
    <t>Total Uses of Funds by Components</t>
  </si>
  <si>
    <t>Sub Total</t>
  </si>
  <si>
    <t>Explanation of</t>
  </si>
  <si>
    <t xml:space="preserve">PAD /Life of </t>
  </si>
  <si>
    <t>Financial Year End</t>
  </si>
  <si>
    <t>Cummulative for</t>
  </si>
  <si>
    <t xml:space="preserve">Cummulative for  </t>
  </si>
  <si>
    <t>Statement of Sources and Uses of Funds</t>
  </si>
  <si>
    <t>World Bank IDA Funds</t>
  </si>
  <si>
    <t>Uses of Funds (Breakdown)</t>
  </si>
  <si>
    <t xml:space="preserve">Grand Total Uses of Funds </t>
  </si>
  <si>
    <t xml:space="preserve">Less:  ACE Expenditure </t>
  </si>
  <si>
    <t>Government Funds</t>
  </si>
  <si>
    <t>(USD)</t>
  </si>
  <si>
    <t>Contingency</t>
  </si>
  <si>
    <t>2.0 LEARNING AND TEACHING ENVIRONMENT</t>
  </si>
  <si>
    <t>4.0 ACADEMIC PARTNERSHIP</t>
  </si>
  <si>
    <t>5.0 INDUSTRAIL PARTNERSHIP</t>
  </si>
  <si>
    <t>6.0 GOVERNANCE AND ADMINISTRATION</t>
  </si>
  <si>
    <t>7.0 CENTRE VISIBILITY</t>
  </si>
  <si>
    <t>Total Funds committed</t>
  </si>
  <si>
    <t>Committed Funds</t>
  </si>
  <si>
    <t>NB:</t>
  </si>
  <si>
    <t>* TOTAL USES OF FUNDS( Funds used + committed funds)</t>
  </si>
  <si>
    <t xml:space="preserve"> COMPLETION OF THE AGREED MILESTONES/TARGETS BEFORE PAYMENTS.</t>
  </si>
  <si>
    <t xml:space="preserve">COMMITTED FUNDS MEANS CONTRACT HAVE BEEN SIGNED AND AWAITING THE </t>
  </si>
  <si>
    <t xml:space="preserve">Expenditure Classificiation </t>
  </si>
  <si>
    <t>Consultant  and Travel Costs</t>
  </si>
  <si>
    <t>Consultant Costs, including project implementation and administration staff</t>
  </si>
  <si>
    <t>Travel, Accommodation,  and Per Diem</t>
  </si>
  <si>
    <t>Travel and Accomodation</t>
  </si>
  <si>
    <t xml:space="preserve">Per Diem </t>
  </si>
  <si>
    <t>i.</t>
  </si>
  <si>
    <t>International travel</t>
  </si>
  <si>
    <t>ii.</t>
  </si>
  <si>
    <t>Domestic travel</t>
  </si>
  <si>
    <t>Total (Travel, Accommodation, and Per Diem)</t>
  </si>
  <si>
    <t>Training and conference fees</t>
  </si>
  <si>
    <t>Goods and equipment</t>
  </si>
  <si>
    <t xml:space="preserve">Learning and Research Equipment </t>
  </si>
  <si>
    <t>Vehicles</t>
  </si>
  <si>
    <t>Other goods incl. reagents</t>
  </si>
  <si>
    <t>Total Goods and Equipment</t>
  </si>
  <si>
    <t>Scholarship Payments</t>
  </si>
  <si>
    <t>ACE Hosted Workshops and Seminars</t>
  </si>
  <si>
    <t>Workshops and Seminars</t>
  </si>
  <si>
    <t>Civil Works</t>
  </si>
  <si>
    <t>Civil works, including rehabilitation and new construction</t>
  </si>
  <si>
    <t>Marketing, Communication, and Recruitment</t>
  </si>
  <si>
    <t>Communication and Marketing, including website</t>
  </si>
  <si>
    <t>General Expenses</t>
  </si>
  <si>
    <t>Operating costs including utilities, banking fees etc.</t>
  </si>
  <si>
    <t xml:space="preserve">Other </t>
  </si>
  <si>
    <t>GRAND TOTAL</t>
  </si>
  <si>
    <t xml:space="preserve"> Regional Capacity Training</t>
  </si>
  <si>
    <t>Learning and Teaching Environment</t>
  </si>
  <si>
    <t>Regional Research Capacity Building</t>
  </si>
  <si>
    <t>Academic Partnership</t>
  </si>
  <si>
    <t>Industrial Partnership</t>
  </si>
  <si>
    <t>Governace and Administration</t>
  </si>
  <si>
    <t>Centre Visibility</t>
  </si>
  <si>
    <t>REGIONAL CENTRE FOR ENERGY AND ENVIRONMENTAL SUSTAINABILITY</t>
  </si>
  <si>
    <t>REGIONAL CENTER FOR ENERGY AND ENVIRONMENTAL SUSTAINABILITY</t>
  </si>
  <si>
    <t>1.0 REGIONAL CAPACITY TRAINING (MSc/PhD</t>
  </si>
  <si>
    <t>3.0 REGIONAL RESEARCH CAPACITY BUILDING</t>
  </si>
  <si>
    <t>Annex to IUFR: Notes on Expenditures</t>
  </si>
  <si>
    <t>AFRICA [FIRST] CENTERS OF EXCELLENCE FOR DEVELOPMENT
 IMPACT PROJECT (P164546)</t>
  </si>
  <si>
    <t>Director</t>
  </si>
  <si>
    <r>
      <t xml:space="preserve">Stephen Yaw Ntiamoah, </t>
    </r>
    <r>
      <rPr>
        <b/>
        <sz val="10"/>
        <rFont val="Arial"/>
        <family val="2"/>
      </rPr>
      <t>CA, CPFA</t>
    </r>
  </si>
  <si>
    <t>Payment for first tranche of research work</t>
  </si>
  <si>
    <t>FM Responsible</t>
  </si>
  <si>
    <t>COT</t>
  </si>
  <si>
    <t>Prof. Eric Ofosu Antwi</t>
  </si>
  <si>
    <t>Payment for second tranche of research funds</t>
  </si>
  <si>
    <t>Payment for first tranche of research funds</t>
  </si>
  <si>
    <t>Bank Charges</t>
  </si>
  <si>
    <t>Refund of excess expenses incurred on the first tranche of research funds</t>
  </si>
  <si>
    <t>Re-imbursement of Imprest for GOIL fuel card loading</t>
  </si>
  <si>
    <t>Payment for servicing and thorough maintenance work on the Toyota Landcruiser Prado with registration number GN 3240-22</t>
  </si>
  <si>
    <t>Transfer charges</t>
  </si>
  <si>
    <t>Per Diem for workshop in Kenya</t>
  </si>
  <si>
    <t>Per Diem for Workshop in Germany</t>
  </si>
  <si>
    <t>Semi-Annual Period ending 31st December 2023</t>
  </si>
  <si>
    <t>for the semi-annual ending 31st December  2023</t>
  </si>
  <si>
    <t>Financial Year End (1st Jan.- 31st December 2023)</t>
  </si>
  <si>
    <t>Start of Project to Reporting date (2019- 31st December 2023)</t>
  </si>
  <si>
    <t>for the semi-annual ending 31st December 2023</t>
  </si>
  <si>
    <t>Semi-Annual  ending 31st December 2023</t>
  </si>
  <si>
    <t>for the semi-annual period ending 31st December 2023</t>
  </si>
  <si>
    <t>The schedule below provide additional details on expenditures summarized in the Sources and Uses of Funds covering the quarter ending 31st December 2023</t>
  </si>
  <si>
    <t>Per Diem for workshop</t>
  </si>
  <si>
    <t>Payment for tuition fees for sustainable finance program</t>
  </si>
  <si>
    <t>Transfer Charges</t>
  </si>
  <si>
    <t>Payment for workshop in Kenya</t>
  </si>
  <si>
    <t>Payment for research tranche</t>
  </si>
  <si>
    <t>Registration Fees</t>
  </si>
  <si>
    <t>Accommodation</t>
  </si>
  <si>
    <t>Hotel Accommodation</t>
  </si>
  <si>
    <t>Payment for turnitin subscription</t>
  </si>
  <si>
    <t>Payment for training fees</t>
  </si>
  <si>
    <t>transfer charges</t>
  </si>
  <si>
    <t>Per Diem for conference</t>
  </si>
  <si>
    <t>Per diem for workshop in UK</t>
  </si>
  <si>
    <t>Per diem for WACREE Conference</t>
  </si>
  <si>
    <t>Per Diem for training</t>
  </si>
  <si>
    <t>Payment for Accomodation</t>
  </si>
  <si>
    <t>Refunds of expenses incurred during accreditation</t>
  </si>
  <si>
    <t>Per Diem for 10th ACE Workshop</t>
  </si>
  <si>
    <t>Per Diem for Travel to China</t>
  </si>
  <si>
    <t>Transfer for the payment of Accommodation</t>
  </si>
  <si>
    <t>Accommodation for VC in Abidjan</t>
  </si>
  <si>
    <t>Cost of Cheque Books</t>
  </si>
  <si>
    <t>Per diem</t>
  </si>
  <si>
    <t>Per Diem</t>
  </si>
  <si>
    <t>Special Advance for residential permit and Ghana ceard renewal</t>
  </si>
  <si>
    <t>Payment of monthly stipend for Ghanaian students for the month of July, 2023</t>
  </si>
  <si>
    <t>Payment of monthly stipend for foreign students for the month of July, 2023</t>
  </si>
  <si>
    <t>Refund on monthly stipend for Ghanaian student (Mattew Atinsia Anabadongo, PhD) for July, 2023</t>
  </si>
  <si>
    <t>Payment of monthly stipend for Ghanaian students for the month of August, 2023</t>
  </si>
  <si>
    <t>Payment of monthly stipend for foreign students for the month of August, 2023</t>
  </si>
  <si>
    <t>Refund on monthly stipend for Ghanaian student (Mattew Atinsia Anabadongo, PhD) for August, 2023</t>
  </si>
  <si>
    <t>Payment  for lecturing the MSc students of the centre on research methods and statistics</t>
  </si>
  <si>
    <t>Payment  of tax on lecturing the MSc students of the centre on research methods and statistics</t>
  </si>
  <si>
    <t>Payment of monthly stipend for Foreign students for the month of September, 2023</t>
  </si>
  <si>
    <t>Payment of monthly stipend for Ghanaian students for the month of September, 2023</t>
  </si>
  <si>
    <t>Payment of monthly stipend for foreign students for the month of October, 2023</t>
  </si>
  <si>
    <t>Payment of monthly stipend for Ghanaian students for the month of October, 2023</t>
  </si>
  <si>
    <t>Refund on monthly stipend for Ghanaian student (Mattew Atinsia Anabadongo, PhD) for October, 2023</t>
  </si>
  <si>
    <t>Payment of monthly stipend for foreign students for the month of November, 2023</t>
  </si>
  <si>
    <t>Payment of monthly stipend for Ghanaian students for the month of November, 2023</t>
  </si>
  <si>
    <t>Refund on monthly stipend for Ghanaian student (Mattew Atinsia Anabadongo, PhD) for November, 2023</t>
  </si>
  <si>
    <t>Payment of monthly stipend for foreign students for the month of December, 2023</t>
  </si>
  <si>
    <t>Payment of monthly stipend for Ghanaian students for the month of December, 2023</t>
  </si>
  <si>
    <t>Refund on monthly stipend for Ghanaian student (Mattew Atinsia Anabadongo, PhD) for December, 2023</t>
  </si>
  <si>
    <t>Payment of consultancy claim  No 7 for the supervision of the constructiuon of RCEES building at UENR</t>
  </si>
  <si>
    <t>Payment of tax on the consultancy claim  No 7 for the supervision of the constructiuon of RCEES building at UENR</t>
  </si>
  <si>
    <t>Payment for certificate(IPC) No. 8, construction of the RCEES building in Sunyani</t>
  </si>
  <si>
    <t>Payment for fouth tranche of research funds</t>
  </si>
  <si>
    <t>Payment of first tranche of research funds</t>
  </si>
  <si>
    <t>Payment of second tranche of research funds</t>
  </si>
  <si>
    <t>Payment for fourth tranche of research funds</t>
  </si>
  <si>
    <t>Special Advance for conference travel and accommodation</t>
  </si>
  <si>
    <t>Payment for conference registration fee to participate in the first SEGE 2023, in Ontario, Canada</t>
  </si>
  <si>
    <t>Refund of conference registration fee for Mark Amoah Nyansapoh to participate in the first SEGE 2023, IN Ontario, Canada</t>
  </si>
  <si>
    <t>Payment of flight cost to enable Joseph Bioh participate in the LEAP RE School in Rwanda</t>
  </si>
  <si>
    <t>Refund on chemical laboratory research activities</t>
  </si>
  <si>
    <t>Payment for first tranch of research funds</t>
  </si>
  <si>
    <t>Payment for final tranche of research funds</t>
  </si>
  <si>
    <t>Payment for snacks provided during the UENR-Wine innovative challenge on April, 2023</t>
  </si>
  <si>
    <t xml:space="preserve">Payment for air ticket for upcoming training programmes in Kenya for Emmanuel Asuamah </t>
  </si>
  <si>
    <t>Per diem for Accra stay and back prior to Kenya's training on decentralized energy system</t>
  </si>
  <si>
    <t>Payment for serviing the official vehicle of the Centre's director with the registration number GE- 1847-23</t>
  </si>
  <si>
    <t>Payment of tax for serviing the official vehicle of the Centre's director with the registration number GE- 1847-23</t>
  </si>
  <si>
    <t>Payment for local flight ticket from Sunyani to Accra for preparation towards Kenya's travel</t>
  </si>
  <si>
    <t>Re-imbursement of Imprest to RCEES</t>
  </si>
  <si>
    <t>Payment for the Centre director's car front tyres and rear brake pads which were worn out</t>
  </si>
  <si>
    <t>Payment of tax on the Centre director's car front tyres and rear brake pads which were worn out</t>
  </si>
  <si>
    <t>Payment of fight ticket for Prof. Eric's travel to Accra for an official engagements on the scope, SESC and sustain dam project</t>
  </si>
  <si>
    <t>Payment of Salaries to RCEES Staff for the Month of July 2023</t>
  </si>
  <si>
    <t>Payment of tax on salaries to RCEES Staff for the Month of July 2023</t>
  </si>
  <si>
    <t>Payment of welfare deduction for July, 2023</t>
  </si>
  <si>
    <t>Payment of UENR member dues contribution for July, 2023</t>
  </si>
  <si>
    <t>Payment for advertising the procument of ICT Equipment and Accessories for the Centre in the Ghana Times newspaper</t>
  </si>
  <si>
    <t>Payment of tax for advertising the procument of ICT Equipment and Accessories for the Centre in the Ghana Times newspaper</t>
  </si>
  <si>
    <t>Refund of transportation expenses incurred in connection with his Morrocan Visa Application</t>
  </si>
  <si>
    <t>Per diem for driving project staff to Accra for Epac training of trainers certificate</t>
  </si>
  <si>
    <t>Per diem for driving project staff for attending West Africa Centre of Excellence in Energy Network Management meeting in Accra</t>
  </si>
  <si>
    <t>Per diem for attending West Africa Centre of Excellence in Energy Network Management meeting in Accra</t>
  </si>
  <si>
    <t>Re-imbursement of imprest to the Centre</t>
  </si>
  <si>
    <t>Payment for Flight ticket to and from Kenya to enable Samuel Okyereh Akowuah attend a short course training</t>
  </si>
  <si>
    <t>Payment for flight ticket to and from Accra to participate in the Monitoring and Evaluation Learning Programme in Kenya</t>
  </si>
  <si>
    <t>Special Advance for Entrepreneurship colloquium organisation</t>
  </si>
  <si>
    <t>Payment of tax on the advance for Entrepreneurship colloquium organisation</t>
  </si>
  <si>
    <t>Payment of restaurant service and meetings held by the Centre</t>
  </si>
  <si>
    <t>Payment of flight cost for the Vice-Chancellor's travel to Namibia for the COREVIP conference</t>
  </si>
  <si>
    <t>Refund of excess expenses incurred during the short-term exploratory internship at Berlin, Germany</t>
  </si>
  <si>
    <t>Per diem for a vist to REE labs in UMAT and Koforidua Technical University travel to familiarised with the instruments in the Lab</t>
  </si>
  <si>
    <t>Per diem for driving the project team for a vist to REE labs in UMAT and Koforidua Technical University travel to familiarised with the instruments in the Lab</t>
  </si>
  <si>
    <t>Payment of Salaries to RCEES Staff for the Month of August 2023</t>
  </si>
  <si>
    <t>Payment of UENR member dues contribution for August, 2023</t>
  </si>
  <si>
    <t>Payment of welfare deduction for August, 2023</t>
  </si>
  <si>
    <t>Payment of tax on salaries to RCEES Staff for the Month of August, 2023</t>
  </si>
  <si>
    <t xml:space="preserve">Per diem for driving the project director to attennd a project meeting in Accra </t>
  </si>
  <si>
    <t>Per diem for attending a project meeting in Accra</t>
  </si>
  <si>
    <t>Payment for flight ticket to enable Mr Togobo travel from Accra to Sunyani to be inteviewed by ASSIN for International and Institutional Accreditation in Sunyani</t>
  </si>
  <si>
    <t>Payment for travel cover to enable the Centre's Finance Officer attend a Finance training in Germany</t>
  </si>
  <si>
    <t>Per diem for attending a Bootcamp in Kumasi to work on circular economy proposals</t>
  </si>
  <si>
    <t>Per diem to Mr Bainmur for coming from Accra to Sunyani yto be interviewed on the ASIN accreditation  programme</t>
  </si>
  <si>
    <t>Per diem to attend AASIN Accreditation program</t>
  </si>
  <si>
    <t>Per diem for attending the ASSIN acreditation programme</t>
  </si>
  <si>
    <t>Payment for servicing the Centre's Director vehicle with registration number GE- 1847-23</t>
  </si>
  <si>
    <t>Payment of accommodation cost for the members who participated in the Bootcamp held in Kumasi</t>
  </si>
  <si>
    <t>Payment of tax on accommodation cost for the members who participated in the Bootcamp held in Kumasi</t>
  </si>
  <si>
    <t xml:space="preserve">Payment of intellectual property training workshop expenses </t>
  </si>
  <si>
    <t xml:space="preserve">Payment of tax on intellectual property training workshop expenses </t>
  </si>
  <si>
    <t xml:space="preserve">Refund of expenses incurred on the trip to NEIP in Accra </t>
  </si>
  <si>
    <t>Payment of flight cost to enable Mr. Lebanone and Quaninoo participate in a short training programme in Nairobi- Kenya</t>
  </si>
  <si>
    <t>Payment of flight cost to enable Prof. Andoh travel from United State of America to Ghana a Facilitator to a career development training programme</t>
  </si>
  <si>
    <t>Payment for National Competitive Tendering advertisement placed in the Ghanaian times Newspaper for the procurement of ICT Equipment and Accessories to the Centre</t>
  </si>
  <si>
    <t xml:space="preserve">Payment for supply of Tonners to the Centre </t>
  </si>
  <si>
    <t>Per diem for attending UNEP workshop on community driven Fresh water plastic minitoring</t>
  </si>
  <si>
    <t>Per diem for driving project team for UNEP workshop on community driven Fresh water plastic minitoring</t>
  </si>
  <si>
    <t>Per diem for attending a working visit at Bui power Authority in Accra</t>
  </si>
  <si>
    <t>Per diem for driving ASSIN team to Bui</t>
  </si>
  <si>
    <t xml:space="preserve">Refund of expenses incurred on internet services provided to some key staff of the Centre to enable them work outside from office </t>
  </si>
  <si>
    <t xml:space="preserve">Payment of restaurant services provided to the Centre for series of meetings held in August, 2023 </t>
  </si>
  <si>
    <t xml:space="preserve">Payment of accommodation for the Centre's deputy directore to embark on a working Visit to Bui power Authority and Meetings in Accra </t>
  </si>
  <si>
    <t xml:space="preserve">Payment of  tax on accommodation for the Centre's deputy directore to embark on a working Visit to Bui power Authority and Meetings in Accra </t>
  </si>
  <si>
    <t>Payment for flight ticket for the Centre director's travel to Accra to attend the SPIS workshop</t>
  </si>
  <si>
    <t>Per diem for attending a short course training - Office Management and Effective administration in Kenya</t>
  </si>
  <si>
    <t>Per diem for a short course training dubeed 'Office Management and Effective Administration' in Kenya</t>
  </si>
  <si>
    <t xml:space="preserve">Refund of sewing cost for the ASSIN team during the institutional and programme accreditation at the Centre's new building </t>
  </si>
  <si>
    <t>Per diem for working Visa from Accra to Sunyani-RCEES from GTECH/RFU</t>
  </si>
  <si>
    <t>Payment of flight cost during the Centre's directors visit to Accra the attend a scheduled meeting with GTEC</t>
  </si>
  <si>
    <t>Per diem for content development and stakeholder engagements in KNUST</t>
  </si>
  <si>
    <t>Per diem for driving project staff for content development and stakeholder engagements in KNUST</t>
  </si>
  <si>
    <t xml:space="preserve">Per diem for driving RCEES team Kumasi for a Bootcamp and a proposal development </t>
  </si>
  <si>
    <t>Per diem for attending a country round table discussion at GTECH in Accra</t>
  </si>
  <si>
    <t>Refund of additional printing of copies of the new introduced Postgraduate programmes submitted to the GTECH for accreditation</t>
  </si>
  <si>
    <t>Per diem for driving Prof. Takyi for PHD defense and drove him back to Kumasi</t>
  </si>
  <si>
    <t>Payment for lunch provided for a series of meetings held in March, April &amp; July</t>
  </si>
  <si>
    <t>Per diem for participating in ASSIN meeting with RCEES students</t>
  </si>
  <si>
    <t>Per diem for attending a country round- table at GTEC in Accra</t>
  </si>
  <si>
    <t>Per diem for attending meeting and training workshop on Air Monitoring Techniques in Accra</t>
  </si>
  <si>
    <t>Refund to the University transport Unit for fueling the University van for RCEES 10member Bootcamp in Kumasi</t>
  </si>
  <si>
    <t>Payment of IP Training Workshop Expenses</t>
  </si>
  <si>
    <t>Payment for accommodation and meals provided to staff who participated in the bootcamp organized to develop proposal on circular economy in Kumasi</t>
  </si>
  <si>
    <t>Final payment for the National Competitive Tendering advertisement placed in the Ghanaian times Newspaper for the procurement of ICT Equipment and Accessories to the Centre. Payment in line with PV Number 375/23</t>
  </si>
  <si>
    <t>Paymrent for the production of policy document</t>
  </si>
  <si>
    <t>Payment for the production of Academic tracker User Manual</t>
  </si>
  <si>
    <t>Payment of tax on the production of policy document and Academic tracker manuel</t>
  </si>
  <si>
    <t>Payment of Salaries to RCEES Staff for the Month of September, 2023</t>
  </si>
  <si>
    <t>Payment of tax on salaries to RCEES Staff for the Month of September, 2023</t>
  </si>
  <si>
    <t>Payment of welfare deduction for September, 2023</t>
  </si>
  <si>
    <t>Payment of UENR member dues contribution for September, 2023</t>
  </si>
  <si>
    <t>Per diem for site inspection at Bui power Authority with the ASSIN team</t>
  </si>
  <si>
    <t xml:space="preserve">Per diem for driving the deputy director of RCEES to Kumasi for MSc and PhD Defence </t>
  </si>
  <si>
    <t>Refund of advance payment for processing of Admission at the University of Ghana school of Law</t>
  </si>
  <si>
    <t>To participate in an ACE training worksop in Kumasi</t>
  </si>
  <si>
    <t>Refund of flight cost for participating in FSDF E-Learnig Course classroom traing certificate organised by Frankfurt</t>
  </si>
  <si>
    <t>Payment of snacks and lunch provided to members during the Internatioonal and Programme accreditation for the University by the ASSIN team from Germany</t>
  </si>
  <si>
    <t>Payment of snacks and lunch provided to members who participated in a series of meetings held in September</t>
  </si>
  <si>
    <t>Re-imbursement of Imprest for GOIL fuel card loading - Cina South South</t>
  </si>
  <si>
    <t>Payment of  Air ticket to enable Emmanuel Yeboah tp participate in the 31st edition of ReS4aFRICA Academy Technical and voice MGC modulo 2 training programme in Naiobi, Kenya</t>
  </si>
  <si>
    <t>Payment for the LLM Energy Law Fees for Mr Mensah who is been sponsored by RCEES</t>
  </si>
  <si>
    <t>Refund of registration Fee and driver's per diem during the GSA 33rd biennial conference</t>
  </si>
  <si>
    <t>Per diem to Mr. Asuamah for participating in MGA training in Kenya</t>
  </si>
  <si>
    <t>Payment of flight cost for the Centre's deputy director and Ransford Wusah participate in the 8th Edition of the Ecowas Sustainable Energy Forum at Praia, Cape Verde</t>
  </si>
  <si>
    <t>Per diem for attending a GTEC meeting</t>
  </si>
  <si>
    <t>Re-imbursement of Imprest for fuel to the Centre's director fuel card</t>
  </si>
  <si>
    <t>Re-imbursement of Imprest for GOIL fuel card loading for the Centre's Vehicle</t>
  </si>
  <si>
    <t>Refund for complementary cards and brochures printed during the Ecoas Sustainable Energy Forum, 2023</t>
  </si>
  <si>
    <t>Payment  of flight ticket for the project Finance Officer's travel to Accra for VISA interview at the German Embassy</t>
  </si>
  <si>
    <t>Refund of VISA processing fee to the Centre's project Finance Officer to enable him undergo a training in Germany</t>
  </si>
  <si>
    <t>Payment of flight cost for Ransford Wusah during his arrival from Cape Verde</t>
  </si>
  <si>
    <t>Refund on the subscription to an AhaSlide App to help the Centre during the Online Webinar</t>
  </si>
  <si>
    <t>Payment for Samuel Akowuah's flight ticket to enable him participate in a country round table discussion in Accra</t>
  </si>
  <si>
    <t>Payment for servicing and thorough maintenance ork on the Toyata Pick Up with registration number GR 9954-15</t>
  </si>
  <si>
    <t>Payment for Air ticket for member's who have been invited to participate in the 10th ACE Impact Project Steering Committee and Reginal Workshop in Abidjan</t>
  </si>
  <si>
    <t>Payment for the supply of Wireless AP to the RCEES</t>
  </si>
  <si>
    <t>Payment of tax on the supply of Wireless AP to the RCEES</t>
  </si>
  <si>
    <t>Per diem for attending a conference marking of the National Energy Auditors Exams</t>
  </si>
  <si>
    <t>Per diem for attending the accreditation of Energy Economics and policy programme</t>
  </si>
  <si>
    <t>Per diem for driving the director and his deputy on the arrival from Cape Varde</t>
  </si>
  <si>
    <t>Payment for servicing the Centre director's official vehicle - Land Cruiser with registation number GE 1847-23</t>
  </si>
  <si>
    <t>Per diem for attending accreditation of Energy Economics and policy programme</t>
  </si>
  <si>
    <t>Refund for VISA application to participate in the 10th ACE Impact Project Steering Meeting</t>
  </si>
  <si>
    <t xml:space="preserve">Per diem for driving Prof. Adu Joseph to University of Cape Coast - UCC </t>
  </si>
  <si>
    <t>Per diem for driving the deputy director to Dunkwa and Accra for a meeting</t>
  </si>
  <si>
    <t>Payment of flight cost for project team members to partarke in the upcoming ACE Bootcamp</t>
  </si>
  <si>
    <t>Payment of flight cost for Mr Ntiamoah's(Project Accountant) travel to Germany to participate in Sustainable Finance Classroom training</t>
  </si>
  <si>
    <t>Payment of Salaries to RCEES Staff for the Month of October, 2023</t>
  </si>
  <si>
    <t>Payment of tax on salaries to RCEES Staff for the Month of October, 2023</t>
  </si>
  <si>
    <t>Payment of welfare deduction for October, 2023</t>
  </si>
  <si>
    <t xml:space="preserve">Re-imbursement of Imprest for loading the GOIL fuel card </t>
  </si>
  <si>
    <t>Refund on Airport tax fee during the 8th Edition of ESEF 2023 held at Praia, Cabo Verde</t>
  </si>
  <si>
    <t>Payment of flight cost for the Centre's director travel to Jiangsu University - China, to share his knowledge on Energy with their research staff and students</t>
  </si>
  <si>
    <t>Payment of flight cost for the Centre's director trvel to Ivory Coast for ACE Bootcamp</t>
  </si>
  <si>
    <t>Payment of flight cost for Dr. Nyantakyi's travel to attend a 3-weeks training workshop in Lancaster University in Engliand on Geological Mapping and Mineral Exploration</t>
  </si>
  <si>
    <t>Refund on internal rounds during Mr. Ntiamoah's stay in Frankfurt, Germany</t>
  </si>
  <si>
    <t>Payment of flight cost for Prof. Elvis Asare-Bedioako's travel to Accra for ACE Bootcamp held in Ivory Coast</t>
  </si>
  <si>
    <t>Payment of flight cost for Prof. Samuel Gyamfi's travel to Accra for ACE Bootcamp held in Ivory Coast</t>
  </si>
  <si>
    <t>Payment of Salaries to RCEES Staff for the Month of November, 2023</t>
  </si>
  <si>
    <t>Payment of tax on salaries to RCEES Staff for the Month of November, 2023</t>
  </si>
  <si>
    <t>Payment of welfare deduction for November, 2023</t>
  </si>
  <si>
    <t>Payment of UENR member dues contribution for November, 2023</t>
  </si>
  <si>
    <t>Payment for the cost of half page advertisement on the supply and installation of laboratory equipment for the Centre</t>
  </si>
  <si>
    <t>Payment of tax on the cost of half page advertisement on the supply and installation of laboratory equipment for the Centre</t>
  </si>
  <si>
    <t>Per diem for driving the Centre's Director to Accra for a meeting and serviced his official vehicle</t>
  </si>
  <si>
    <t>Per diem for driving the Centre's team and students to Accra International Airport</t>
  </si>
  <si>
    <t xml:space="preserve">Re-imbursement of Imprest </t>
  </si>
  <si>
    <t>Payment of flight cost for Prof. Gyamfi's travel to Accra for preparation towards the invitation to visit Jiangsu University to share his knoledge on Energy with their research staff and students</t>
  </si>
  <si>
    <t>Payment of flight cost for the Centre's Director and his deputy's stay in China, folllowing their invitation by the Jiangsu University</t>
  </si>
  <si>
    <t>Payment  of tax on the supply of bottled water during the ASIIN programme</t>
  </si>
  <si>
    <t xml:space="preserve">Refund of Visa processing fee to Prof. Ofosu-Antwi during his visit to JiangSU University in China </t>
  </si>
  <si>
    <t>Refund of expenses incurred on repairing the Centre's vehicle which generated a fault during the student internship supervision</t>
  </si>
  <si>
    <t>Refund of internet bundle purchased for the three turbo-net routers that supply internet services for the Cemtre</t>
  </si>
  <si>
    <t>Payment for the supply of bottled water during the ASIIN programme. Payment in line with Pv number 541/23</t>
  </si>
  <si>
    <t>Payment for servicing and thorough maintenance workon the Centre's Toyota Landcruiser Prado with registration number GN 3240-22</t>
  </si>
  <si>
    <t>Per diem for driving members of the Centre and the WACEENET teram to Bui Power Authority</t>
  </si>
  <si>
    <t xml:space="preserve">Per diem for Visa Application </t>
  </si>
  <si>
    <t xml:space="preserve">Per diem for two days stay in Accra for Visa Application </t>
  </si>
  <si>
    <t>Per diem for driving Dr. Benjamin and Wusah to German Embay for Visa Application</t>
  </si>
  <si>
    <t>Payment of flight cost for Two(2) foreign student who have completed their studies and are due to return to their home countries (Donatus &amp; Yvan)</t>
  </si>
  <si>
    <t>Payment of Salaries to RCEES Staff for the Month of December, 2023</t>
  </si>
  <si>
    <t>Payment of tax on salaries to RCEES Staff for the Month of December, 2023</t>
  </si>
  <si>
    <t>Payment of welfare deduction for December, 2023</t>
  </si>
  <si>
    <t>Payment of UENR member dues contribution for December, 2023</t>
  </si>
  <si>
    <t>Payment for the supply of power strip surge protector to RCEES-UENR</t>
  </si>
  <si>
    <t>Payment of tax on the supply of power strip surge protector to RCEES-UENR</t>
  </si>
  <si>
    <t>Per diem for driving the Centre's director to Accra for an official meeting</t>
  </si>
  <si>
    <t>Payment for the supply of Mac Book laptop Computer</t>
  </si>
  <si>
    <t>Payment of tax on the supply of Mac Book laptop Computer</t>
  </si>
  <si>
    <t xml:space="preserve">Refund of Visa processing fee to Prof. Gyamfi during his visit to JiangSU University in China </t>
  </si>
  <si>
    <t>Refund of fuel purchased to transport the stuff of the formal Director of Finance to Accra</t>
  </si>
  <si>
    <t>Payment of transpotation cost to foreign students of the Centre</t>
  </si>
  <si>
    <t>Per diem for driving the deputy director to Kotoka International Airport- Accra</t>
  </si>
  <si>
    <t>Refund of transportation cost to and from Accra duri ng the servicing of the Centre's director's vehicle</t>
  </si>
  <si>
    <t>Special Advance for internet bundle purchase for 3 turbonet</t>
  </si>
  <si>
    <t>Payment of flight cost for Prof. Asare-Bediako's travel to Ivory Coast for ACE Bootcamp</t>
  </si>
  <si>
    <t>Payment for lunch provided during the IP and Technmology transfer and management meetings</t>
  </si>
  <si>
    <t>Payment of allowance to cleaners for the engagement of their services for November and December, 2023</t>
  </si>
  <si>
    <t>Payment of flight cost for Mathew Atinsia's visit to Nigeria for the WACEENET Mobility programme</t>
  </si>
  <si>
    <t>Payment for snacks and Lunch provided to the staff and student under the WACEENET mobility programme</t>
  </si>
  <si>
    <t>Refund on cost incurred on the purchased of curtains for Hall 2 for the WACEENET students</t>
  </si>
  <si>
    <t>Per Diem for Driver</t>
  </si>
  <si>
    <t>Payment for graduation fees</t>
  </si>
  <si>
    <t>Payment for flight cost</t>
  </si>
  <si>
    <t>Payment for work done during the ASSIN Self-Assessment Report resubmitted to the accreditation  agency</t>
  </si>
  <si>
    <t>Payment of  tax on work done during the ASSIN Self-Assessment Report resubmitted to the accreditation  agency</t>
  </si>
  <si>
    <t xml:space="preserve">Payment for work done on developing of a Regionalization strategy </t>
  </si>
  <si>
    <t>Accommodation fee for staff of the Centre invited to participate in the upcoming ICE training worksop in Kumasi</t>
  </si>
  <si>
    <t>Payment of Snacks for the National Energy Auditors Certification Exams</t>
  </si>
  <si>
    <t>Per diem to enable Staff attend the 33rd Biennial Ghana Science Association conference</t>
  </si>
  <si>
    <t>Payment of flight cost for Stephen Yaw Ntiamoah's travel to Cotonou, Benin for a training workshop</t>
  </si>
  <si>
    <t>Refund of the monthly stipend for Ghanaian students for the month of September,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</si>
</sst>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_-* #,##0.00\ &quot;€&quot;_-;\-* #,##0.00\ &quot;€&quot;_-;_-* &quot;-&quot;??\ &quot;€&quot;_-;_-@_-"/>
    <numFmt numFmtId="167" formatCode="[$-40C]mmm\-yy;@"/>
  </numFmts>
  <fonts count="45"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u/>
      <sz val="10"/>
      <name val="Arial"/>
      <family val="2"/>
    </font>
    <font>
      <b/>
      <sz val="12"/>
      <name val="Arial"/>
      <family val="2"/>
    </font>
    <font>
      <b/>
      <sz val="11"/>
      <name val="Arial"/>
      <family val="2"/>
    </font>
    <font>
      <sz val="10"/>
      <name val="Arial"/>
      <family val="2"/>
    </font>
    <font>
      <b/>
      <sz val="11"/>
      <color rgb="FFFF0000"/>
      <name val="Calibri"/>
      <family val="2"/>
      <scheme val="minor"/>
    </font>
    <font>
      <b/>
      <i/>
      <sz val="10"/>
      <name val="Arial"/>
      <family val="2"/>
    </font>
    <font>
      <i/>
      <sz val="10"/>
      <name val="Arial"/>
      <family val="2"/>
    </font>
    <font>
      <b/>
      <sz val="15"/>
      <color theme="3"/>
      <name val="Calibri"/>
      <family val="2"/>
      <scheme val="minor"/>
    </font>
    <font>
      <b/>
      <sz val="13"/>
      <color theme="3"/>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0"/>
      <color indexed="8"/>
      <name val="Calibri"/>
      <family val="2"/>
    </font>
    <font>
      <sz val="11"/>
      <color indexed="8"/>
      <name val="Calibri"/>
      <family val="2"/>
    </font>
    <font>
      <b/>
      <sz val="10"/>
      <color theme="1"/>
      <name val="Calibri"/>
      <family val="2"/>
      <scheme val="minor"/>
    </font>
    <font>
      <u/>
      <sz val="11"/>
      <color theme="10"/>
      <name val="Calibri"/>
      <family val="2"/>
      <scheme val="minor"/>
    </font>
    <font>
      <u/>
      <sz val="10"/>
      <color theme="10"/>
      <name val="Arial"/>
      <family val="2"/>
    </font>
    <font>
      <b/>
      <sz val="11"/>
      <color rgb="FF006100"/>
      <name val="Calibri"/>
      <family val="2"/>
      <scheme val="minor"/>
    </font>
    <font>
      <sz val="11"/>
      <color rgb="FF3F3F3F"/>
      <name val="Calibri"/>
      <family val="2"/>
      <scheme val="minor"/>
    </font>
    <font>
      <sz val="11"/>
      <color rgb="FF7F7F7F"/>
      <name val="Calibri"/>
      <family val="2"/>
      <scheme val="minor"/>
    </font>
    <font>
      <sz val="11"/>
      <color theme="3"/>
      <name val="Cambria"/>
      <family val="2"/>
      <scheme val="major"/>
    </font>
    <font>
      <b/>
      <sz val="18"/>
      <color theme="3"/>
      <name val="Calibri"/>
      <family val="2"/>
      <scheme val="minor"/>
    </font>
    <font>
      <i/>
      <sz val="11"/>
      <color theme="1"/>
      <name val="Calibri"/>
      <family val="2"/>
      <scheme val="minor"/>
    </font>
    <font>
      <sz val="12"/>
      <color theme="1"/>
      <name val="Calibri"/>
      <family val="2"/>
      <scheme val="minor"/>
    </font>
    <font>
      <b/>
      <u/>
      <sz val="14"/>
      <color theme="1"/>
      <name val="Calibri"/>
      <family val="2"/>
      <scheme val="minor"/>
    </font>
    <font>
      <sz val="14"/>
      <color theme="1"/>
      <name val="Calibri"/>
      <family val="2"/>
      <scheme val="minor"/>
    </font>
    <font>
      <b/>
      <sz val="14"/>
      <color theme="1"/>
      <name val="Calibri"/>
      <family val="2"/>
      <scheme val="minor"/>
    </font>
    <font>
      <b/>
      <i/>
      <sz val="12"/>
      <color theme="1"/>
      <name val="Calibri"/>
      <family val="2"/>
      <scheme val="minor"/>
    </font>
    <font>
      <i/>
      <sz val="14"/>
      <color theme="1"/>
      <name val="Calibri"/>
      <family val="2"/>
      <scheme val="minor"/>
    </font>
    <font>
      <i/>
      <sz val="9"/>
      <name val="Arial"/>
      <family val="2"/>
    </font>
    <font>
      <b/>
      <i/>
      <sz val="9"/>
      <name val="Arial"/>
      <family val="2"/>
    </font>
    <font>
      <sz val="11"/>
      <name val="Arial Narrow"/>
      <family val="2"/>
    </font>
    <font>
      <sz val="11"/>
      <name val="Arial"/>
      <family val="2"/>
    </font>
    <font>
      <b/>
      <sz val="12"/>
      <name val="Times New Roman"/>
      <family val="1"/>
    </font>
    <font>
      <sz val="11"/>
      <color theme="1"/>
      <name val="Arial Narrow"/>
      <family val="2"/>
    </font>
    <font>
      <b/>
      <sz val="14"/>
      <color rgb="FFFF0000"/>
      <name val="Calibri"/>
      <family val="2"/>
      <scheme val="minor"/>
    </font>
    <font>
      <sz val="11"/>
      <color rgb="FF00B0F0"/>
      <name val="Arial Narrow"/>
      <family val="2"/>
    </font>
    <font>
      <sz val="11"/>
      <color rgb="FFFF0000"/>
      <name val="Arial Narrow"/>
      <family val="2"/>
    </font>
    <font>
      <sz val="10"/>
      <color rgb="FFFF0000"/>
      <name val="Arial"/>
      <family val="2"/>
    </font>
    <font>
      <b/>
      <sz val="10"/>
      <color rgb="FFFF0000"/>
      <name val="Arial"/>
      <family val="2"/>
    </font>
  </fonts>
  <fills count="37">
    <fill>
      <patternFill patternType="none"/>
    </fill>
    <fill>
      <patternFill patternType="gray125"/>
    </fill>
    <fill>
      <patternFill patternType="solid">
        <fgColor indexed="61"/>
        <bgColor indexed="64"/>
      </patternFill>
    </fill>
    <fill>
      <patternFill patternType="solid">
        <fgColor theme="0"/>
        <bgColor indexed="64"/>
      </patternFill>
    </fill>
    <fill>
      <patternFill patternType="solid">
        <fgColor theme="5" tint="0.39997558519241921"/>
        <bgColor indexed="64"/>
      </patternFill>
    </fill>
    <fill>
      <patternFill patternType="solid">
        <fgColor rgb="FF800080"/>
        <bgColor indexed="64"/>
      </patternFill>
    </fill>
    <fill>
      <patternFill patternType="solid">
        <fgColor theme="2" tint="-0.499984740745262"/>
        <bgColor indexed="64"/>
      </patternFill>
    </fill>
    <fill>
      <patternFill patternType="solid">
        <fgColor rgb="FFC6EFCE"/>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4.9989318521683403E-2"/>
        <bgColor indexed="64"/>
      </patternFill>
    </fill>
  </fills>
  <borders count="38">
    <border>
      <left/>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64"/>
      </bottom>
      <diagonal/>
    </border>
    <border>
      <left/>
      <right style="thin">
        <color indexed="64"/>
      </right>
      <top style="thin">
        <color indexed="64"/>
      </top>
      <bottom style="thin">
        <color indexed="64"/>
      </bottom>
      <diagonal/>
    </border>
  </borders>
  <cellStyleXfs count="134">
    <xf numFmtId="0" fontId="0" fillId="0" borderId="0"/>
    <xf numFmtId="43"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0" borderId="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34"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9" fillId="0" borderId="0" applyNumberFormat="0" applyFill="0" applyBorder="0" applyAlignment="0" applyProtection="0"/>
    <xf numFmtId="0" fontId="14" fillId="0" borderId="32" applyNumberFormat="0" applyFill="0" applyAlignment="0" applyProtection="0"/>
    <xf numFmtId="0" fontId="18" fillId="10" borderId="34" applyNumberFormat="0" applyFont="0" applyAlignment="0" applyProtection="0"/>
    <xf numFmtId="0" fontId="18" fillId="10" borderId="34" applyNumberFormat="0" applyFont="0" applyAlignment="0" applyProtection="0"/>
    <xf numFmtId="0" fontId="18" fillId="10" borderId="34" applyNumberFormat="0" applyFont="0" applyAlignment="0" applyProtection="0"/>
    <xf numFmtId="0" fontId="18" fillId="10" borderId="34" applyNumberFormat="0" applyFont="0" applyAlignment="0" applyProtection="0"/>
    <xf numFmtId="0" fontId="17" fillId="10" borderId="34" applyNumberFormat="0" applyFont="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alignment vertical="top"/>
      <protection locked="0"/>
    </xf>
    <xf numFmtId="0" fontId="20" fillId="0" borderId="0" applyNumberFormat="0" applyFill="0" applyBorder="0" applyAlignment="0" applyProtection="0"/>
    <xf numFmtId="167" fontId="3" fillId="0" borderId="0"/>
    <xf numFmtId="0" fontId="3" fillId="0" borderId="0"/>
    <xf numFmtId="167" fontId="3" fillId="0" borderId="0"/>
    <xf numFmtId="0" fontId="3" fillId="0" borderId="0"/>
    <xf numFmtId="0" fontId="3" fillId="0" borderId="0"/>
    <xf numFmtId="0" fontId="3" fillId="0" borderId="0"/>
    <xf numFmtId="0" fontId="3" fillId="0" borderId="0"/>
    <xf numFmtId="0" fontId="3" fillId="0" borderId="0"/>
    <xf numFmtId="167" fontId="3" fillId="0" borderId="0"/>
    <xf numFmtId="167"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3" fillId="0" borderId="0"/>
    <xf numFmtId="167" fontId="3" fillId="0" borderId="0"/>
    <xf numFmtId="0" fontId="3" fillId="0" borderId="0"/>
    <xf numFmtId="0" fontId="3" fillId="0" borderId="0"/>
    <xf numFmtId="0" fontId="2" fillId="0" borderId="0"/>
    <xf numFmtId="0" fontId="3" fillId="0" borderId="0"/>
    <xf numFmtId="0" fontId="3" fillId="0" borderId="0"/>
    <xf numFmtId="0" fontId="22" fillId="7" borderId="0" applyNumberFormat="0" applyBorder="0" applyAlignment="0" applyProtection="0"/>
    <xf numFmtId="0" fontId="23" fillId="8" borderId="31"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28" applyNumberFormat="0" applyFill="0" applyAlignment="0" applyProtection="0"/>
    <xf numFmtId="0" fontId="12" fillId="0" borderId="29" applyNumberFormat="0" applyFill="0" applyAlignment="0" applyProtection="0"/>
    <xf numFmtId="0" fontId="13" fillId="0" borderId="30" applyNumberFormat="0" applyFill="0" applyAlignment="0" applyProtection="0"/>
    <xf numFmtId="0" fontId="13" fillId="0" borderId="0" applyNumberFormat="0" applyFill="0" applyBorder="0" applyAlignment="0" applyProtection="0"/>
    <xf numFmtId="0" fontId="27" fillId="0" borderId="35" applyNumberFormat="0" applyFill="0" applyAlignment="0" applyProtection="0"/>
    <xf numFmtId="0" fontId="16" fillId="9" borderId="33" applyNumberFormat="0" applyAlignment="0" applyProtection="0"/>
    <xf numFmtId="165" fontId="2" fillId="0" borderId="0" applyFont="0" applyFill="0" applyBorder="0" applyAlignment="0" applyProtection="0"/>
    <xf numFmtId="0" fontId="28" fillId="0" borderId="0"/>
    <xf numFmtId="165" fontId="28" fillId="0" borderId="0" applyFont="0" applyFill="0" applyBorder="0" applyAlignment="0" applyProtection="0"/>
    <xf numFmtId="164" fontId="28" fillId="0" borderId="0" applyFont="0" applyFill="0" applyBorder="0" applyAlignment="0" applyProtection="0"/>
    <xf numFmtId="0" fontId="1" fillId="0" borderId="0"/>
    <xf numFmtId="43" fontId="1" fillId="0" borderId="0" applyFont="0" applyFill="0" applyBorder="0" applyAlignment="0" applyProtection="0"/>
  </cellStyleXfs>
  <cellXfs count="248">
    <xf numFmtId="0" fontId="0" fillId="0" borderId="0" xfId="0"/>
    <xf numFmtId="0" fontId="0" fillId="0" borderId="0" xfId="0" applyAlignment="1">
      <alignment horizontal="center"/>
    </xf>
    <xf numFmtId="0" fontId="0" fillId="0" borderId="1" xfId="0" applyBorder="1" applyAlignment="1">
      <alignment horizontal="center"/>
    </xf>
    <xf numFmtId="0" fontId="0" fillId="0" borderId="2" xfId="0" applyBorder="1"/>
    <xf numFmtId="0" fontId="0" fillId="0" borderId="0" xfId="0" applyBorder="1"/>
    <xf numFmtId="0" fontId="0" fillId="0" borderId="3" xfId="0" applyBorder="1"/>
    <xf numFmtId="0" fontId="0" fillId="0" borderId="2" xfId="0" applyBorder="1" applyAlignment="1">
      <alignment horizontal="center"/>
    </xf>
    <xf numFmtId="0" fontId="0" fillId="0" borderId="6" xfId="0" applyBorder="1"/>
    <xf numFmtId="0" fontId="0" fillId="0" borderId="8" xfId="0" applyBorder="1"/>
    <xf numFmtId="0" fontId="0" fillId="0" borderId="11" xfId="0" applyBorder="1"/>
    <xf numFmtId="0" fontId="0" fillId="2" borderId="11" xfId="0" applyFill="1" applyBorder="1"/>
    <xf numFmtId="0" fontId="0" fillId="2" borderId="5" xfId="0" applyFill="1" applyBorder="1"/>
    <xf numFmtId="0" fontId="4" fillId="0" borderId="0" xfId="0" applyFont="1"/>
    <xf numFmtId="0" fontId="5" fillId="0" borderId="2" xfId="0" applyFont="1" applyBorder="1" applyAlignment="1">
      <alignment horizontal="center"/>
    </xf>
    <xf numFmtId="0" fontId="5" fillId="0" borderId="3" xfId="0" applyFont="1" applyBorder="1" applyAlignment="1">
      <alignment horizontal="center"/>
    </xf>
    <xf numFmtId="0" fontId="4" fillId="0" borderId="1" xfId="0" applyFont="1" applyBorder="1" applyAlignment="1">
      <alignment horizontal="left"/>
    </xf>
    <xf numFmtId="0" fontId="4" fillId="0" borderId="14" xfId="0" applyFont="1" applyBorder="1"/>
    <xf numFmtId="0" fontId="4" fillId="2" borderId="11" xfId="0" applyFont="1" applyFill="1" applyBorder="1"/>
    <xf numFmtId="0" fontId="4" fillId="0" borderId="17" xfId="0" applyFont="1" applyBorder="1"/>
    <xf numFmtId="0" fontId="8" fillId="0" borderId="2" xfId="0" applyFont="1" applyBorder="1"/>
    <xf numFmtId="0" fontId="3" fillId="0" borderId="3" xfId="0" applyFont="1" applyBorder="1" applyAlignment="1">
      <alignment horizontal="center"/>
    </xf>
    <xf numFmtId="0" fontId="3" fillId="0" borderId="2" xfId="0" applyFont="1" applyBorder="1" applyAlignment="1">
      <alignment horizontal="center"/>
    </xf>
    <xf numFmtId="0" fontId="3" fillId="0" borderId="0" xfId="0" applyFont="1" applyBorder="1" applyAlignment="1">
      <alignment horizontal="center"/>
    </xf>
    <xf numFmtId="0" fontId="0" fillId="0" borderId="7" xfId="0" applyBorder="1" applyAlignment="1">
      <alignment horizontal="center"/>
    </xf>
    <xf numFmtId="0" fontId="0" fillId="0" borderId="18" xfId="0" applyBorder="1" applyAlignment="1">
      <alignment horizontal="center"/>
    </xf>
    <xf numFmtId="0" fontId="5" fillId="0" borderId="18" xfId="0" applyFont="1" applyBorder="1" applyAlignment="1">
      <alignment horizontal="center"/>
    </xf>
    <xf numFmtId="43" fontId="0" fillId="0" borderId="8" xfId="0" applyNumberFormat="1" applyBorder="1"/>
    <xf numFmtId="43" fontId="0" fillId="0" borderId="6" xfId="0" applyNumberFormat="1" applyBorder="1"/>
    <xf numFmtId="0" fontId="4" fillId="0" borderId="18" xfId="0" applyFont="1" applyBorder="1"/>
    <xf numFmtId="0" fontId="4" fillId="0" borderId="22" xfId="0" applyFont="1" applyBorder="1" applyAlignment="1">
      <alignment horizontal="left"/>
    </xf>
    <xf numFmtId="43" fontId="4" fillId="0" borderId="19" xfId="0" applyNumberFormat="1" applyFont="1" applyBorder="1"/>
    <xf numFmtId="43" fontId="0" fillId="0" borderId="7" xfId="0" applyNumberFormat="1" applyBorder="1"/>
    <xf numFmtId="43" fontId="0" fillId="0" borderId="12" xfId="0" applyNumberFormat="1" applyBorder="1" applyAlignment="1">
      <alignment horizontal="right"/>
    </xf>
    <xf numFmtId="43" fontId="0" fillId="0" borderId="12" xfId="0" applyNumberFormat="1" applyBorder="1"/>
    <xf numFmtId="43" fontId="0" fillId="2" borderId="3" xfId="0" applyNumberFormat="1" applyFill="1" applyBorder="1"/>
    <xf numFmtId="43" fontId="0" fillId="0" borderId="6" xfId="0" applyNumberFormat="1" applyBorder="1" applyAlignment="1">
      <alignment horizontal="right"/>
    </xf>
    <xf numFmtId="43" fontId="4" fillId="0" borderId="12" xfId="1" applyNumberFormat="1" applyFont="1" applyBorder="1" applyAlignment="1">
      <alignment horizontal="right"/>
    </xf>
    <xf numFmtId="43" fontId="4" fillId="0" borderId="24" xfId="1" applyNumberFormat="1" applyFont="1" applyBorder="1"/>
    <xf numFmtId="43" fontId="4" fillId="0" borderId="12" xfId="1" applyNumberFormat="1" applyFont="1" applyBorder="1"/>
    <xf numFmtId="43" fontId="4" fillId="2" borderId="11" xfId="0" applyNumberFormat="1" applyFont="1" applyFill="1" applyBorder="1"/>
    <xf numFmtId="43" fontId="4" fillId="0" borderId="6" xfId="1" applyNumberFormat="1" applyFont="1" applyBorder="1"/>
    <xf numFmtId="0" fontId="3" fillId="0" borderId="2" xfId="0" applyFont="1" applyBorder="1"/>
    <xf numFmtId="43" fontId="4" fillId="0" borderId="12" xfId="0" applyNumberFormat="1" applyFont="1" applyBorder="1"/>
    <xf numFmtId="0" fontId="4" fillId="0" borderId="15" xfId="0" applyFont="1" applyBorder="1"/>
    <xf numFmtId="0" fontId="4" fillId="0" borderId="13" xfId="0" applyFont="1" applyBorder="1"/>
    <xf numFmtId="0" fontId="3" fillId="0" borderId="6" xfId="0" applyFont="1" applyBorder="1"/>
    <xf numFmtId="43" fontId="4" fillId="0" borderId="23" xfId="0" applyNumberFormat="1" applyFont="1" applyBorder="1"/>
    <xf numFmtId="0" fontId="4" fillId="0" borderId="20" xfId="0" applyFont="1" applyBorder="1"/>
    <xf numFmtId="0" fontId="4" fillId="0" borderId="21" xfId="0" applyFont="1" applyBorder="1"/>
    <xf numFmtId="0" fontId="3" fillId="0" borderId="0" xfId="0" applyFont="1" applyBorder="1"/>
    <xf numFmtId="43" fontId="4" fillId="0" borderId="6" xfId="0" applyNumberFormat="1" applyFont="1" applyBorder="1"/>
    <xf numFmtId="3" fontId="3" fillId="0" borderId="6" xfId="0" applyNumberFormat="1" applyFont="1" applyFill="1" applyBorder="1"/>
    <xf numFmtId="43" fontId="0" fillId="0" borderId="7" xfId="0" applyNumberFormat="1" applyBorder="1" applyAlignment="1">
      <alignment horizontal="right"/>
    </xf>
    <xf numFmtId="0" fontId="4" fillId="0" borderId="6" xfId="0" applyFont="1" applyBorder="1"/>
    <xf numFmtId="43" fontId="3" fillId="0" borderId="6" xfId="1" applyNumberFormat="1" applyFont="1" applyBorder="1"/>
    <xf numFmtId="0" fontId="4" fillId="0" borderId="26" xfId="0" applyFont="1" applyBorder="1"/>
    <xf numFmtId="43" fontId="4" fillId="0" borderId="27" xfId="1" applyNumberFormat="1" applyFont="1" applyBorder="1"/>
    <xf numFmtId="43" fontId="3" fillId="0" borderId="6" xfId="0" applyNumberFormat="1" applyFont="1" applyBorder="1"/>
    <xf numFmtId="43" fontId="4" fillId="0" borderId="19" xfId="1" applyNumberFormat="1" applyFont="1" applyBorder="1"/>
    <xf numFmtId="0" fontId="4" fillId="0" borderId="6" xfId="0" applyFont="1" applyFill="1" applyBorder="1"/>
    <xf numFmtId="43" fontId="0" fillId="3" borderId="6" xfId="0" applyNumberFormat="1" applyFill="1" applyBorder="1"/>
    <xf numFmtId="43" fontId="4" fillId="0" borderId="19" xfId="1" applyNumberFormat="1" applyFont="1" applyBorder="1" applyAlignment="1">
      <alignment horizontal="right"/>
    </xf>
    <xf numFmtId="43" fontId="4" fillId="0" borderId="6" xfId="1" applyNumberFormat="1" applyFont="1" applyBorder="1" applyAlignment="1">
      <alignment horizontal="right"/>
    </xf>
    <xf numFmtId="0" fontId="0" fillId="5" borderId="6" xfId="0" applyFill="1" applyBorder="1"/>
    <xf numFmtId="43" fontId="0" fillId="5" borderId="6" xfId="0" applyNumberFormat="1" applyFill="1" applyBorder="1"/>
    <xf numFmtId="43" fontId="0" fillId="5" borderId="0" xfId="0" applyNumberFormat="1" applyFill="1" applyBorder="1"/>
    <xf numFmtId="0" fontId="6" fillId="3" borderId="0" xfId="0" applyFont="1" applyFill="1"/>
    <xf numFmtId="0" fontId="0" fillId="3" borderId="0" xfId="0" applyFill="1"/>
    <xf numFmtId="0" fontId="6" fillId="3" borderId="16" xfId="0" applyFont="1" applyFill="1" applyBorder="1"/>
    <xf numFmtId="0" fontId="0" fillId="3" borderId="16" xfId="0" applyFill="1" applyBorder="1"/>
    <xf numFmtId="0" fontId="3" fillId="3" borderId="0" xfId="0" applyFont="1" applyFill="1"/>
    <xf numFmtId="0" fontId="4" fillId="3" borderId="0" xfId="0" applyFont="1" applyFill="1"/>
    <xf numFmtId="0" fontId="0" fillId="3" borderId="1" xfId="0" applyFill="1" applyBorder="1" applyAlignment="1">
      <alignment horizontal="center"/>
    </xf>
    <xf numFmtId="0" fontId="0" fillId="3" borderId="9" xfId="0" applyFill="1" applyBorder="1" applyAlignment="1">
      <alignment horizontal="center"/>
    </xf>
    <xf numFmtId="0" fontId="0" fillId="3" borderId="10"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4" fillId="3" borderId="2" xfId="0" applyFont="1" applyFill="1" applyBorder="1" applyAlignment="1">
      <alignment horizontal="center"/>
    </xf>
    <xf numFmtId="0" fontId="5" fillId="3" borderId="2" xfId="0" applyFont="1" applyFill="1" applyBorder="1" applyAlignment="1">
      <alignment horizontal="center"/>
    </xf>
    <xf numFmtId="0" fontId="5" fillId="3" borderId="0" xfId="0" applyFont="1" applyFill="1" applyBorder="1" applyAlignment="1">
      <alignment horizontal="center"/>
    </xf>
    <xf numFmtId="0" fontId="5" fillId="3" borderId="3" xfId="0" applyFont="1" applyFill="1" applyBorder="1" applyAlignment="1">
      <alignment horizontal="center"/>
    </xf>
    <xf numFmtId="0" fontId="3" fillId="3" borderId="2" xfId="0" applyFont="1" applyFill="1" applyBorder="1" applyAlignment="1">
      <alignment horizontal="center"/>
    </xf>
    <xf numFmtId="0" fontId="3" fillId="3" borderId="0" xfId="0" applyFont="1" applyFill="1" applyBorder="1" applyAlignment="1">
      <alignment horizontal="center"/>
    </xf>
    <xf numFmtId="0" fontId="3" fillId="3" borderId="3" xfId="0" applyFont="1" applyFill="1" applyBorder="1" applyAlignment="1">
      <alignment horizontal="center"/>
    </xf>
    <xf numFmtId="0" fontId="0" fillId="3" borderId="11" xfId="0" applyFill="1" applyBorder="1"/>
    <xf numFmtId="0" fontId="0" fillId="3" borderId="4" xfId="0" applyFill="1" applyBorder="1"/>
    <xf numFmtId="0" fontId="0" fillId="3" borderId="5" xfId="0" applyFill="1" applyBorder="1"/>
    <xf numFmtId="0" fontId="4" fillId="3" borderId="6" xfId="0" applyFont="1" applyFill="1" applyBorder="1" applyAlignment="1">
      <alignment horizontal="left"/>
    </xf>
    <xf numFmtId="0" fontId="0" fillId="3" borderId="6" xfId="0" applyFill="1" applyBorder="1"/>
    <xf numFmtId="0" fontId="3" fillId="3" borderId="6" xfId="0" applyFont="1" applyFill="1" applyBorder="1"/>
    <xf numFmtId="43" fontId="0" fillId="3" borderId="6" xfId="1" applyNumberFormat="1" applyFont="1" applyFill="1" applyBorder="1"/>
    <xf numFmtId="0" fontId="4" fillId="3" borderId="6" xfId="0" applyFont="1" applyFill="1" applyBorder="1"/>
    <xf numFmtId="43" fontId="4" fillId="3" borderId="6" xfId="1" applyNumberFormat="1" applyFont="1" applyFill="1" applyBorder="1" applyAlignment="1">
      <alignment horizontal="right"/>
    </xf>
    <xf numFmtId="43" fontId="4" fillId="3" borderId="6" xfId="0" applyNumberFormat="1" applyFont="1" applyFill="1" applyBorder="1"/>
    <xf numFmtId="43" fontId="4" fillId="3" borderId="6" xfId="1" applyNumberFormat="1" applyFont="1" applyFill="1" applyBorder="1"/>
    <xf numFmtId="43" fontId="3" fillId="3" borderId="6" xfId="1" applyNumberFormat="1" applyFont="1" applyFill="1" applyBorder="1"/>
    <xf numFmtId="0" fontId="0" fillId="0" borderId="18" xfId="0" applyFill="1" applyBorder="1"/>
    <xf numFmtId="0" fontId="3" fillId="0" borderId="18" xfId="0" applyFont="1" applyBorder="1"/>
    <xf numFmtId="0" fontId="3" fillId="0" borderId="8" xfId="0" applyFont="1" applyFill="1" applyBorder="1"/>
    <xf numFmtId="0" fontId="4" fillId="6" borderId="6" xfId="0" applyFont="1" applyFill="1" applyBorder="1"/>
    <xf numFmtId="0" fontId="0" fillId="6" borderId="6" xfId="0" applyFill="1" applyBorder="1"/>
    <xf numFmtId="0" fontId="4" fillId="6" borderId="7" xfId="0" applyFont="1" applyFill="1" applyBorder="1"/>
    <xf numFmtId="43" fontId="4" fillId="6" borderId="6" xfId="0" applyNumberFormat="1" applyFont="1" applyFill="1" applyBorder="1"/>
    <xf numFmtId="0" fontId="10" fillId="6" borderId="6" xfId="0" applyFont="1" applyFill="1" applyBorder="1"/>
    <xf numFmtId="43" fontId="11" fillId="6" borderId="6" xfId="0" applyNumberFormat="1" applyFont="1" applyFill="1" applyBorder="1"/>
    <xf numFmtId="165" fontId="0" fillId="0" borderId="0" xfId="0" applyNumberFormat="1"/>
    <xf numFmtId="0" fontId="30" fillId="0" borderId="0" xfId="0" applyFont="1"/>
    <xf numFmtId="0" fontId="31" fillId="0" borderId="0" xfId="0" applyFont="1"/>
    <xf numFmtId="3" fontId="31" fillId="0" borderId="0" xfId="0" applyNumberFormat="1" applyFont="1" applyBorder="1"/>
    <xf numFmtId="0" fontId="30" fillId="0" borderId="0" xfId="0" applyFont="1" applyBorder="1"/>
    <xf numFmtId="3" fontId="32" fillId="36" borderId="0" xfId="0" applyNumberFormat="1" applyFont="1" applyFill="1" applyAlignment="1">
      <alignment horizontal="left" vertical="top" wrapText="1"/>
    </xf>
    <xf numFmtId="3" fontId="31" fillId="0" borderId="0" xfId="0" applyNumberFormat="1" applyFont="1"/>
    <xf numFmtId="0" fontId="33" fillId="0" borderId="0" xfId="0" applyFont="1"/>
    <xf numFmtId="3" fontId="31" fillId="0" borderId="0" xfId="0" applyNumberFormat="1" applyFont="1" applyAlignment="1">
      <alignment horizontal="right"/>
    </xf>
    <xf numFmtId="0" fontId="31" fillId="0" borderId="0" xfId="0" applyFont="1" applyFill="1"/>
    <xf numFmtId="3" fontId="31" fillId="0" borderId="0" xfId="0" applyNumberFormat="1" applyFont="1" applyFill="1" applyBorder="1"/>
    <xf numFmtId="43" fontId="30" fillId="0" borderId="36" xfId="1" applyFont="1" applyBorder="1"/>
    <xf numFmtId="43" fontId="31" fillId="0" borderId="0" xfId="1" applyFont="1" applyAlignment="1">
      <alignment horizontal="right"/>
    </xf>
    <xf numFmtId="43" fontId="31" fillId="0" borderId="36" xfId="1" applyFont="1" applyBorder="1" applyAlignment="1">
      <alignment horizontal="right"/>
    </xf>
    <xf numFmtId="43" fontId="31" fillId="0" borderId="36" xfId="1" applyFont="1" applyBorder="1"/>
    <xf numFmtId="43" fontId="31" fillId="0" borderId="0" xfId="1" applyFont="1"/>
    <xf numFmtId="43" fontId="31" fillId="0" borderId="0" xfId="1" applyFont="1" applyBorder="1"/>
    <xf numFmtId="43" fontId="30" fillId="0" borderId="0" xfId="1" applyFont="1"/>
    <xf numFmtId="43" fontId="30" fillId="0" borderId="0" xfId="1" applyFont="1" applyBorder="1"/>
    <xf numFmtId="43" fontId="30" fillId="0" borderId="0" xfId="1" applyFont="1" applyAlignment="1">
      <alignment horizontal="right"/>
    </xf>
    <xf numFmtId="43" fontId="31" fillId="0" borderId="36" xfId="1" applyFont="1" applyFill="1" applyBorder="1"/>
    <xf numFmtId="165" fontId="0" fillId="0" borderId="6" xfId="0" applyNumberFormat="1" applyBorder="1"/>
    <xf numFmtId="43" fontId="0" fillId="2" borderId="0" xfId="0" applyNumberFormat="1" applyFill="1" applyBorder="1"/>
    <xf numFmtId="43" fontId="0" fillId="0" borderId="25" xfId="0" applyNumberFormat="1" applyBorder="1"/>
    <xf numFmtId="43" fontId="4" fillId="0" borderId="15" xfId="0" applyNumberFormat="1" applyFont="1" applyBorder="1"/>
    <xf numFmtId="0" fontId="0" fillId="2" borderId="4" xfId="0" applyFill="1" applyBorder="1"/>
    <xf numFmtId="43" fontId="4" fillId="6" borderId="25" xfId="0" applyNumberFormat="1" applyFont="1" applyFill="1" applyBorder="1"/>
    <xf numFmtId="0" fontId="0" fillId="0" borderId="7" xfId="0" applyBorder="1"/>
    <xf numFmtId="43" fontId="0" fillId="0" borderId="15" xfId="0" applyNumberFormat="1" applyBorder="1"/>
    <xf numFmtId="165" fontId="0" fillId="0" borderId="22" xfId="0" applyNumberFormat="1" applyBorder="1"/>
    <xf numFmtId="165" fontId="4" fillId="0" borderId="22" xfId="0" applyNumberFormat="1" applyFont="1" applyBorder="1"/>
    <xf numFmtId="43" fontId="4" fillId="0" borderId="7" xfId="0" applyNumberFormat="1" applyFont="1" applyBorder="1"/>
    <xf numFmtId="43" fontId="4" fillId="0" borderId="22" xfId="0" applyNumberFormat="1" applyFont="1" applyBorder="1"/>
    <xf numFmtId="165" fontId="4" fillId="0" borderId="7" xfId="0" applyNumberFormat="1" applyFont="1" applyBorder="1"/>
    <xf numFmtId="0" fontId="34" fillId="4" borderId="8" xfId="0" applyFont="1" applyFill="1" applyBorder="1"/>
    <xf numFmtId="43" fontId="35" fillId="4" borderId="6" xfId="0" applyNumberFormat="1" applyFont="1" applyFill="1" applyBorder="1"/>
    <xf numFmtId="165" fontId="35" fillId="4" borderId="6" xfId="0" applyNumberFormat="1" applyFont="1" applyFill="1" applyBorder="1"/>
    <xf numFmtId="0" fontId="3" fillId="0" borderId="18" xfId="0" applyFont="1" applyBorder="1" applyAlignment="1">
      <alignment horizontal="center" wrapText="1"/>
    </xf>
    <xf numFmtId="43" fontId="30" fillId="0" borderId="0" xfId="0" applyNumberFormat="1" applyFont="1"/>
    <xf numFmtId="0" fontId="4" fillId="0" borderId="2" xfId="0" applyFont="1" applyBorder="1" applyAlignment="1">
      <alignment horizontal="center"/>
    </xf>
    <xf numFmtId="43" fontId="36" fillId="0" borderId="6" xfId="1" applyFont="1" applyBorder="1" applyAlignment="1"/>
    <xf numFmtId="0" fontId="3" fillId="0" borderId="0" xfId="0" applyFont="1"/>
    <xf numFmtId="0" fontId="3" fillId="0" borderId="1"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xf numFmtId="0" fontId="3" fillId="0" borderId="4" xfId="0" applyFont="1" applyBorder="1"/>
    <xf numFmtId="0" fontId="3" fillId="0" borderId="5" xfId="0" applyFont="1" applyBorder="1"/>
    <xf numFmtId="0" fontId="3" fillId="0" borderId="8" xfId="0" applyFont="1" applyBorder="1"/>
    <xf numFmtId="0" fontId="3" fillId="0" borderId="25" xfId="0" applyFont="1" applyBorder="1"/>
    <xf numFmtId="43" fontId="3" fillId="0" borderId="18" xfId="0" applyNumberFormat="1" applyFont="1" applyBorder="1"/>
    <xf numFmtId="0" fontId="3" fillId="0" borderId="19" xfId="0" applyFont="1" applyBorder="1"/>
    <xf numFmtId="0" fontId="3" fillId="2" borderId="11" xfId="0" applyFont="1" applyFill="1" applyBorder="1"/>
    <xf numFmtId="43" fontId="3" fillId="2" borderId="3" xfId="0" applyNumberFormat="1" applyFont="1" applyFill="1" applyBorder="1"/>
    <xf numFmtId="0" fontId="3" fillId="2" borderId="3" xfId="0" applyFont="1" applyFill="1" applyBorder="1"/>
    <xf numFmtId="43" fontId="3" fillId="0" borderId="7" xfId="0" applyNumberFormat="1" applyFont="1" applyBorder="1"/>
    <xf numFmtId="43" fontId="3" fillId="2" borderId="6" xfId="0" applyNumberFormat="1" applyFont="1" applyFill="1" applyBorder="1"/>
    <xf numFmtId="0" fontId="3" fillId="2" borderId="6" xfId="0" applyFont="1" applyFill="1" applyBorder="1"/>
    <xf numFmtId="43" fontId="3" fillId="0" borderId="18" xfId="0" applyNumberFormat="1" applyFont="1" applyFill="1" applyBorder="1"/>
    <xf numFmtId="43" fontId="3" fillId="0" borderId="3" xfId="0" applyNumberFormat="1" applyFont="1" applyFill="1" applyBorder="1"/>
    <xf numFmtId="43" fontId="3" fillId="0" borderId="6" xfId="0" applyNumberFormat="1" applyFont="1" applyFill="1" applyBorder="1"/>
    <xf numFmtId="0" fontId="3" fillId="0" borderId="6" xfId="0" applyFont="1" applyFill="1" applyBorder="1"/>
    <xf numFmtId="43" fontId="3" fillId="0" borderId="6" xfId="1" applyNumberFormat="1" applyFont="1" applyFill="1" applyBorder="1"/>
    <xf numFmtId="43" fontId="3" fillId="0" borderId="12" xfId="0" applyNumberFormat="1" applyFont="1" applyBorder="1"/>
    <xf numFmtId="0" fontId="3" fillId="0" borderId="15" xfId="0" applyFont="1" applyBorder="1"/>
    <xf numFmtId="0" fontId="3" fillId="0" borderId="13" xfId="0" applyFont="1" applyBorder="1"/>
    <xf numFmtId="0" fontId="37" fillId="0" borderId="6" xfId="0" applyFont="1" applyFill="1" applyBorder="1" applyAlignment="1"/>
    <xf numFmtId="43" fontId="37" fillId="0" borderId="6" xfId="1" applyFont="1" applyFill="1" applyBorder="1" applyAlignment="1"/>
    <xf numFmtId="43" fontId="3" fillId="0" borderId="19" xfId="0" applyNumberFormat="1" applyFont="1" applyBorder="1"/>
    <xf numFmtId="0" fontId="3" fillId="0" borderId="21" xfId="0" applyFont="1" applyBorder="1"/>
    <xf numFmtId="0" fontId="3" fillId="0" borderId="12" xfId="0" applyFont="1" applyBorder="1"/>
    <xf numFmtId="43" fontId="4" fillId="0" borderId="6" xfId="1" applyNumberFormat="1" applyFont="1" applyFill="1" applyBorder="1"/>
    <xf numFmtId="0" fontId="3" fillId="0" borderId="0" xfId="0" applyFont="1" applyFill="1"/>
    <xf numFmtId="43" fontId="31" fillId="0" borderId="0" xfId="0" applyNumberFormat="1" applyFont="1"/>
    <xf numFmtId="43" fontId="36" fillId="0" borderId="6" xfId="1" applyFont="1" applyFill="1" applyBorder="1" applyAlignment="1">
      <alignment horizontal="left"/>
    </xf>
    <xf numFmtId="43" fontId="4" fillId="0" borderId="7" xfId="1" applyNumberFormat="1" applyFont="1" applyBorder="1"/>
    <xf numFmtId="43" fontId="39" fillId="0" borderId="6" xfId="0" applyNumberFormat="1" applyFont="1" applyFill="1" applyBorder="1"/>
    <xf numFmtId="43" fontId="3" fillId="0" borderId="37" xfId="0" applyNumberFormat="1" applyFont="1" applyBorder="1"/>
    <xf numFmtId="43" fontId="3" fillId="0" borderId="6" xfId="1" applyFont="1" applyFill="1" applyBorder="1"/>
    <xf numFmtId="0" fontId="4" fillId="0" borderId="2" xfId="0" applyFont="1" applyBorder="1" applyAlignment="1">
      <alignment horizontal="center"/>
    </xf>
    <xf numFmtId="0" fontId="3" fillId="0" borderId="37" xfId="0" applyFont="1" applyBorder="1"/>
    <xf numFmtId="43" fontId="39" fillId="0" borderId="6" xfId="1" applyFont="1" applyFill="1" applyBorder="1" applyAlignment="1">
      <alignment horizontal="left" wrapText="1"/>
    </xf>
    <xf numFmtId="0" fontId="39" fillId="0" borderId="6" xfId="0" applyFont="1" applyBorder="1" applyAlignment="1"/>
    <xf numFmtId="0" fontId="3" fillId="0" borderId="2" xfId="0" applyFont="1" applyBorder="1" applyAlignment="1">
      <alignment horizontal="center" wrapText="1"/>
    </xf>
    <xf numFmtId="43" fontId="4" fillId="0" borderId="12" xfId="1" applyNumberFormat="1" applyFont="1" applyFill="1" applyBorder="1" applyAlignment="1">
      <alignment horizontal="right"/>
    </xf>
    <xf numFmtId="43" fontId="3" fillId="0" borderId="7" xfId="0" applyNumberFormat="1" applyFont="1" applyFill="1" applyBorder="1"/>
    <xf numFmtId="43" fontId="39" fillId="0" borderId="0" xfId="1" applyFont="1" applyFill="1" applyAlignment="1">
      <alignment horizontal="left"/>
    </xf>
    <xf numFmtId="43" fontId="39" fillId="0" borderId="0" xfId="1" quotePrefix="1" applyFont="1" applyFill="1" applyAlignment="1">
      <alignment horizontal="left"/>
    </xf>
    <xf numFmtId="0" fontId="36" fillId="0" borderId="6" xfId="0" applyFont="1" applyFill="1" applyBorder="1" applyAlignment="1"/>
    <xf numFmtId="0" fontId="39" fillId="0" borderId="0" xfId="0" applyFont="1" applyAlignment="1"/>
    <xf numFmtId="43" fontId="40" fillId="0" borderId="36" xfId="1" applyFont="1" applyBorder="1"/>
    <xf numFmtId="43" fontId="36" fillId="0" borderId="0" xfId="1" applyFont="1" applyAlignment="1"/>
    <xf numFmtId="43" fontId="41" fillId="0" borderId="0" xfId="1" applyFont="1" applyAlignment="1"/>
    <xf numFmtId="43" fontId="39" fillId="0" borderId="0" xfId="1" applyFont="1" applyAlignment="1"/>
    <xf numFmtId="43" fontId="39" fillId="0" borderId="6" xfId="1" applyFont="1" applyBorder="1" applyAlignment="1"/>
    <xf numFmtId="43" fontId="36" fillId="0" borderId="6" xfId="0" applyNumberFormat="1" applyFont="1" applyFill="1" applyBorder="1" applyAlignment="1"/>
    <xf numFmtId="43" fontId="39" fillId="0" borderId="6" xfId="0" applyNumberFormat="1" applyFont="1" applyBorder="1"/>
    <xf numFmtId="43" fontId="0" fillId="0" borderId="0" xfId="0" applyNumberFormat="1"/>
    <xf numFmtId="43" fontId="3" fillId="0" borderId="18" xfId="1" applyNumberFormat="1" applyFont="1" applyBorder="1"/>
    <xf numFmtId="43" fontId="4" fillId="0" borderId="18" xfId="1" applyNumberFormat="1" applyFont="1" applyBorder="1"/>
    <xf numFmtId="43" fontId="39" fillId="0" borderId="0" xfId="0" applyNumberFormat="1" applyFont="1" applyAlignment="1"/>
    <xf numFmtId="43" fontId="39" fillId="0" borderId="6" xfId="0" applyNumberFormat="1" applyFont="1" applyBorder="1" applyAlignment="1"/>
    <xf numFmtId="43" fontId="4" fillId="0" borderId="19" xfId="1" applyNumberFormat="1" applyFont="1" applyFill="1" applyBorder="1" applyAlignment="1">
      <alignment horizontal="right"/>
    </xf>
    <xf numFmtId="43" fontId="41" fillId="0" borderId="6" xfId="1" applyFont="1" applyBorder="1" applyAlignment="1"/>
    <xf numFmtId="3" fontId="3" fillId="0" borderId="6" xfId="0" applyNumberFormat="1" applyFont="1" applyBorder="1"/>
    <xf numFmtId="0" fontId="36" fillId="0" borderId="6" xfId="0" applyFont="1" applyBorder="1" applyAlignment="1"/>
    <xf numFmtId="43" fontId="0" fillId="0" borderId="0" xfId="1" applyFont="1"/>
    <xf numFmtId="0" fontId="36" fillId="0" borderId="0" xfId="0" applyFont="1" applyAlignment="1"/>
    <xf numFmtId="0" fontId="42" fillId="0" borderId="0" xfId="0" applyFont="1" applyFill="1" applyAlignment="1"/>
    <xf numFmtId="43" fontId="42" fillId="0" borderId="0" xfId="1" applyFont="1" applyAlignment="1"/>
    <xf numFmtId="0" fontId="42" fillId="0" borderId="0" xfId="0" applyFont="1" applyAlignment="1"/>
    <xf numFmtId="0" fontId="3" fillId="0" borderId="37" xfId="0" applyFont="1" applyFill="1" applyBorder="1"/>
    <xf numFmtId="0" fontId="43" fillId="0" borderId="6" xfId="0" applyFont="1" applyBorder="1"/>
    <xf numFmtId="43" fontId="44" fillId="0" borderId="6" xfId="1" applyNumberFormat="1" applyFont="1" applyBorder="1"/>
    <xf numFmtId="43" fontId="43" fillId="0" borderId="6" xfId="1" applyNumberFormat="1" applyFont="1" applyBorder="1"/>
    <xf numFmtId="0" fontId="43" fillId="0" borderId="0" xfId="0" applyFont="1"/>
    <xf numFmtId="0" fontId="4" fillId="0" borderId="11"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2" xfId="0" applyFont="1" applyBorder="1" applyAlignment="1">
      <alignment horizontal="center"/>
    </xf>
    <xf numFmtId="0" fontId="4" fillId="0" borderId="0" xfId="0" applyFont="1" applyBorder="1" applyAlignment="1">
      <alignment horizontal="center"/>
    </xf>
    <xf numFmtId="0" fontId="4" fillId="0" borderId="3" xfId="0" applyFont="1" applyBorder="1" applyAlignment="1">
      <alignment horizontal="center"/>
    </xf>
    <xf numFmtId="0" fontId="7" fillId="0" borderId="2" xfId="0" applyFont="1" applyBorder="1" applyAlignment="1">
      <alignment horizontal="center"/>
    </xf>
    <xf numFmtId="0" fontId="7" fillId="0" borderId="0" xfId="0" applyFont="1" applyBorder="1" applyAlignment="1">
      <alignment horizontal="center"/>
    </xf>
    <xf numFmtId="0" fontId="7" fillId="0" borderId="3" xfId="0" applyFont="1" applyBorder="1" applyAlignment="1">
      <alignment horizontal="center"/>
    </xf>
    <xf numFmtId="0" fontId="38" fillId="0" borderId="0" xfId="0" applyFont="1" applyBorder="1" applyAlignment="1">
      <alignment horizontal="center"/>
    </xf>
    <xf numFmtId="0" fontId="38" fillId="0" borderId="0" xfId="0" applyFont="1" applyBorder="1" applyAlignment="1">
      <alignment horizontal="center" wrapText="1"/>
    </xf>
    <xf numFmtId="0" fontId="3" fillId="0" borderId="2" xfId="0" applyFont="1" applyBorder="1" applyAlignment="1">
      <alignment horizontal="center"/>
    </xf>
    <xf numFmtId="0" fontId="3" fillId="0" borderId="0" xfId="0" applyFont="1" applyBorder="1" applyAlignment="1">
      <alignment horizontal="center"/>
    </xf>
    <xf numFmtId="0" fontId="3" fillId="0" borderId="3" xfId="0" applyFont="1" applyBorder="1" applyAlignment="1">
      <alignment horizontal="center"/>
    </xf>
    <xf numFmtId="0" fontId="4" fillId="0" borderId="0" xfId="0" applyFont="1" applyAlignment="1">
      <alignment horizontal="center"/>
    </xf>
    <xf numFmtId="0" fontId="3" fillId="0" borderId="2" xfId="0" applyFont="1" applyBorder="1" applyAlignment="1">
      <alignment horizontal="center" wrapText="1"/>
    </xf>
    <xf numFmtId="0" fontId="3" fillId="0" borderId="0" xfId="0" applyFont="1" applyBorder="1" applyAlignment="1">
      <alignment horizontal="center" wrapText="1"/>
    </xf>
    <xf numFmtId="0" fontId="3" fillId="0" borderId="3" xfId="0" applyFont="1" applyBorder="1" applyAlignment="1">
      <alignment horizontal="center" wrapText="1"/>
    </xf>
    <xf numFmtId="0" fontId="3" fillId="3" borderId="2" xfId="0" applyFont="1" applyFill="1" applyBorder="1" applyAlignment="1">
      <alignment horizontal="center"/>
    </xf>
    <xf numFmtId="0" fontId="0" fillId="3" borderId="0" xfId="0" applyFill="1" applyBorder="1" applyAlignment="1">
      <alignment horizontal="center"/>
    </xf>
    <xf numFmtId="0" fontId="0" fillId="3" borderId="3" xfId="0" applyFill="1" applyBorder="1" applyAlignment="1">
      <alignment horizontal="center"/>
    </xf>
    <xf numFmtId="0" fontId="0" fillId="3" borderId="2" xfId="0" applyFill="1" applyBorder="1" applyAlignment="1">
      <alignment horizontal="center"/>
    </xf>
    <xf numFmtId="0" fontId="4" fillId="3" borderId="0" xfId="0" applyFont="1" applyFill="1" applyAlignment="1">
      <alignment horizontal="center"/>
    </xf>
    <xf numFmtId="0" fontId="31" fillId="36" borderId="0" xfId="0" applyFont="1" applyFill="1" applyAlignment="1">
      <alignment horizontal="left"/>
    </xf>
    <xf numFmtId="0" fontId="31" fillId="36" borderId="0" xfId="0" applyFont="1" applyFill="1" applyAlignment="1">
      <alignment horizontal="left" vertical="top"/>
    </xf>
    <xf numFmtId="0" fontId="29" fillId="35" borderId="0" xfId="0" applyFont="1" applyFill="1" applyAlignment="1">
      <alignment horizontal="center"/>
    </xf>
    <xf numFmtId="0" fontId="31" fillId="0" borderId="0" xfId="0" applyFont="1" applyAlignment="1">
      <alignment horizontal="left" wrapText="1"/>
    </xf>
  </cellXfs>
  <cellStyles count="134">
    <cellStyle name="20 % - Accent1 2" xfId="6"/>
    <cellStyle name="20 % - Accent2 2" xfId="7"/>
    <cellStyle name="20 % - Accent3 2" xfId="8"/>
    <cellStyle name="20 % - Accent4 2" xfId="9"/>
    <cellStyle name="20 % - Accent5 2" xfId="10"/>
    <cellStyle name="20 % - Accent6 2" xfId="11"/>
    <cellStyle name="40 % - Accent1 2" xfId="12"/>
    <cellStyle name="40 % - Accent2 2" xfId="13"/>
    <cellStyle name="40 % - Accent3 2" xfId="14"/>
    <cellStyle name="40 % - Accent4 2" xfId="15"/>
    <cellStyle name="40 % - Accent5 2" xfId="16"/>
    <cellStyle name="40 % - Accent6 2" xfId="17"/>
    <cellStyle name="60 % - Accent1 2" xfId="18"/>
    <cellStyle name="60 % - Accent2 2" xfId="19"/>
    <cellStyle name="60 % - Accent3 2" xfId="20"/>
    <cellStyle name="60 % - Accent4 2" xfId="21"/>
    <cellStyle name="60 % - Accent5 2" xfId="22"/>
    <cellStyle name="60 % - Accent6 2" xfId="23"/>
    <cellStyle name="Accent1 2" xfId="24"/>
    <cellStyle name="Accent2 2" xfId="25"/>
    <cellStyle name="Accent3 2" xfId="26"/>
    <cellStyle name="Accent4 2" xfId="27"/>
    <cellStyle name="Accent5 2" xfId="28"/>
    <cellStyle name="Accent6 2" xfId="29"/>
    <cellStyle name="Avertissement 2" xfId="30"/>
    <cellStyle name="Cellule liée 2" xfId="31"/>
    <cellStyle name="Comma" xfId="1" builtinId="3"/>
    <cellStyle name="Comma 2" xfId="128"/>
    <cellStyle name="Comma 3" xfId="130"/>
    <cellStyle name="Comma 4" xfId="133"/>
    <cellStyle name="Commentaire 2" xfId="32"/>
    <cellStyle name="Commentaire 3" xfId="33"/>
    <cellStyle name="Commentaire 4" xfId="34"/>
    <cellStyle name="Commentaire 5" xfId="35"/>
    <cellStyle name="Commentaire 6" xfId="36"/>
    <cellStyle name="Currency 2" xfId="3"/>
    <cellStyle name="Currency 3" xfId="131"/>
    <cellStyle name="Euro" xfId="37"/>
    <cellStyle name="Euro 10" xfId="38"/>
    <cellStyle name="Euro 11" xfId="39"/>
    <cellStyle name="Euro 12" xfId="40"/>
    <cellStyle name="Euro 13" xfId="41"/>
    <cellStyle name="Euro 13 2" xfId="42"/>
    <cellStyle name="Euro 14" xfId="43"/>
    <cellStyle name="Euro 15" xfId="44"/>
    <cellStyle name="Euro 16" xfId="45"/>
    <cellStyle name="Euro 17" xfId="46"/>
    <cellStyle name="Euro 2" xfId="47"/>
    <cellStyle name="Euro 2 2" xfId="48"/>
    <cellStyle name="Euro 3" xfId="49"/>
    <cellStyle name="Euro 3 2" xfId="50"/>
    <cellStyle name="Euro 4" xfId="51"/>
    <cellStyle name="Euro 4 2" xfId="52"/>
    <cellStyle name="Euro 5" xfId="53"/>
    <cellStyle name="Euro 6" xfId="54"/>
    <cellStyle name="Euro 6 2" xfId="55"/>
    <cellStyle name="Euro 7" xfId="56"/>
    <cellStyle name="Euro 8" xfId="57"/>
    <cellStyle name="Euro 9" xfId="58"/>
    <cellStyle name="Lien hypertexte 2" xfId="59"/>
    <cellStyle name="Lien hypertexte 2 2" xfId="60"/>
    <cellStyle name="Lien hypertexte 2 3 2" xfId="61"/>
    <cellStyle name="Lien hypertexte 3" xfId="62"/>
    <cellStyle name="Normal" xfId="0" builtinId="0"/>
    <cellStyle name="Normal 10" xfId="63"/>
    <cellStyle name="Normal 11" xfId="129"/>
    <cellStyle name="Normal 11 2" xfId="64"/>
    <cellStyle name="Normal 12" xfId="65"/>
    <cellStyle name="Normal 13" xfId="132"/>
    <cellStyle name="Normal 14" xfId="66"/>
    <cellStyle name="Normal 14 2" xfId="67"/>
    <cellStyle name="Normal 15" xfId="68"/>
    <cellStyle name="Normal 16" xfId="69"/>
    <cellStyle name="Normal 16 2" xfId="70"/>
    <cellStyle name="Normal 19" xfId="71"/>
    <cellStyle name="Normal 2" xfId="2"/>
    <cellStyle name="Normal 2 10" xfId="72"/>
    <cellStyle name="Normal 2 2" xfId="73"/>
    <cellStyle name="Normal 2 3" xfId="74"/>
    <cellStyle name="Normal 2 4" xfId="75"/>
    <cellStyle name="Normal 2 5" xfId="76"/>
    <cellStyle name="Normal 2 6" xfId="77"/>
    <cellStyle name="Normal 2 7" xfId="78"/>
    <cellStyle name="Normal 2 8" xfId="79"/>
    <cellStyle name="Normal 2 9" xfId="80"/>
    <cellStyle name="Normal 3" xfId="81"/>
    <cellStyle name="Normal 3 2" xfId="82"/>
    <cellStyle name="Normal 3 3" xfId="83"/>
    <cellStyle name="Normal 3 4" xfId="84"/>
    <cellStyle name="Normal 3 5" xfId="85"/>
    <cellStyle name="Normal 3 6" xfId="86"/>
    <cellStyle name="Normal 3 7" xfId="87"/>
    <cellStyle name="Normal 3 8" xfId="88"/>
    <cellStyle name="Normal 32" xfId="89"/>
    <cellStyle name="Normal 4" xfId="90"/>
    <cellStyle name="Normal 4 2" xfId="91"/>
    <cellStyle name="Normal 4 2 2" xfId="92"/>
    <cellStyle name="Normal 4 3" xfId="93"/>
    <cellStyle name="Normal 4 4" xfId="94"/>
    <cellStyle name="Normal 4 5" xfId="95"/>
    <cellStyle name="Normal 4 6" xfId="96"/>
    <cellStyle name="Normal 4 7" xfId="97"/>
    <cellStyle name="Normal 4 8" xfId="98"/>
    <cellStyle name="Normal 5" xfId="99"/>
    <cellStyle name="Normal 5 2" xfId="100"/>
    <cellStyle name="Normal 5 3" xfId="101"/>
    <cellStyle name="Normal 5 4" xfId="102"/>
    <cellStyle name="Normal 5 5" xfId="103"/>
    <cellStyle name="Normal 5 6" xfId="104"/>
    <cellStyle name="Normal 5 7" xfId="105"/>
    <cellStyle name="Normal 5 8" xfId="106"/>
    <cellStyle name="Normal 6" xfId="107"/>
    <cellStyle name="Normal 6 2" xfId="108"/>
    <cellStyle name="Normal 6 3" xfId="109"/>
    <cellStyle name="Normal 6 4" xfId="110"/>
    <cellStyle name="Normal 63" xfId="111"/>
    <cellStyle name="Normal 66" xfId="112"/>
    <cellStyle name="Normal 7" xfId="113"/>
    <cellStyle name="Normal 7 2" xfId="114"/>
    <cellStyle name="Normal 7 3" xfId="115"/>
    <cellStyle name="Normal 8" xfId="116"/>
    <cellStyle name="Normal 9" xfId="5"/>
    <cellStyle name="Normal 9 2" xfId="117"/>
    <cellStyle name="Percent 2" xfId="4"/>
    <cellStyle name="Satisfaisant 2" xfId="118"/>
    <cellStyle name="Sortie 2" xfId="119"/>
    <cellStyle name="Texte explicatif 2" xfId="120"/>
    <cellStyle name="Titre 2" xfId="121"/>
    <cellStyle name="Titre 1 2" xfId="122"/>
    <cellStyle name="Titre 2 2" xfId="123"/>
    <cellStyle name="Titre 3 2" xfId="124"/>
    <cellStyle name="Titre 4 2" xfId="125"/>
    <cellStyle name="Total 2" xfId="126"/>
    <cellStyle name="Vérification 2" xfId="127"/>
  </cellStyles>
  <dxfs count="0"/>
  <tableStyles count="0" defaultTableStyle="TableStyleMedium9" defaultPivotStyle="PivotStyleLight16"/>
  <colors>
    <mruColors>
      <color rgb="FF800080"/>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50</xdr:row>
      <xdr:rowOff>142875</xdr:rowOff>
    </xdr:from>
    <xdr:to>
      <xdr:col>2</xdr:col>
      <xdr:colOff>1481709</xdr:colOff>
      <xdr:row>55</xdr:row>
      <xdr:rowOff>151638</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8725" y="8715375"/>
          <a:ext cx="1472184" cy="818388"/>
        </a:xfrm>
        <a:prstGeom prst="rect">
          <a:avLst/>
        </a:prstGeom>
      </xdr:spPr>
    </xdr:pic>
    <xdr:clientData/>
  </xdr:twoCellAnchor>
  <xdr:twoCellAnchor editAs="oneCell">
    <xdr:from>
      <xdr:col>3</xdr:col>
      <xdr:colOff>19050</xdr:colOff>
      <xdr:row>50</xdr:row>
      <xdr:rowOff>38100</xdr:rowOff>
    </xdr:from>
    <xdr:to>
      <xdr:col>4</xdr:col>
      <xdr:colOff>59436</xdr:colOff>
      <xdr:row>55</xdr:row>
      <xdr:rowOff>69723</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29225" y="8610600"/>
          <a:ext cx="1545336" cy="8412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58"/>
  <sheetViews>
    <sheetView topLeftCell="C1" workbookViewId="0">
      <selection activeCell="C40" sqref="C40"/>
    </sheetView>
  </sheetViews>
  <sheetFormatPr defaultRowHeight="12.75" x14ac:dyDescent="0.2"/>
  <cols>
    <col min="3" max="3" width="59.85546875" customWidth="1"/>
    <col min="4" max="4" width="22.5703125" customWidth="1"/>
    <col min="5" max="5" width="27" customWidth="1"/>
    <col min="6" max="6" width="28" customWidth="1"/>
    <col min="8" max="8" width="10.28515625" bestFit="1" customWidth="1"/>
    <col min="9" max="9" width="12.85546875" bestFit="1" customWidth="1"/>
  </cols>
  <sheetData>
    <row r="1" spans="3:14" x14ac:dyDescent="0.2">
      <c r="C1" s="224" t="s">
        <v>76</v>
      </c>
      <c r="D1" s="225"/>
      <c r="E1" s="225"/>
      <c r="F1" s="226"/>
    </row>
    <row r="2" spans="3:14" ht="15.75" x14ac:dyDescent="0.25">
      <c r="C2" s="227" t="s">
        <v>81</v>
      </c>
      <c r="D2" s="228"/>
      <c r="E2" s="228"/>
      <c r="F2" s="229"/>
      <c r="H2" s="230"/>
      <c r="I2" s="230"/>
      <c r="J2" s="230"/>
      <c r="K2" s="230"/>
      <c r="L2" s="230"/>
      <c r="M2" s="230"/>
      <c r="N2" s="230"/>
    </row>
    <row r="3" spans="3:14" ht="15.75" x14ac:dyDescent="0.25">
      <c r="C3" s="224" t="s">
        <v>22</v>
      </c>
      <c r="D3" s="225"/>
      <c r="E3" s="225"/>
      <c r="F3" s="226"/>
      <c r="H3" s="231"/>
      <c r="I3" s="230"/>
      <c r="J3" s="230"/>
      <c r="K3" s="230"/>
      <c r="L3" s="230"/>
      <c r="M3" s="230"/>
      <c r="N3" s="230"/>
    </row>
    <row r="4" spans="3:14" x14ac:dyDescent="0.2">
      <c r="C4" s="221" t="s">
        <v>98</v>
      </c>
      <c r="D4" s="222"/>
      <c r="E4" s="222"/>
      <c r="F4" s="223"/>
    </row>
    <row r="7" spans="3:14" x14ac:dyDescent="0.2">
      <c r="C7" s="2"/>
      <c r="D7" s="2"/>
      <c r="E7" s="23"/>
      <c r="F7" s="23"/>
      <c r="G7" s="1"/>
    </row>
    <row r="8" spans="3:14" x14ac:dyDescent="0.2">
      <c r="C8" s="6"/>
      <c r="D8" s="6"/>
      <c r="E8" s="24" t="s">
        <v>21</v>
      </c>
      <c r="F8" s="24" t="s">
        <v>20</v>
      </c>
      <c r="G8" s="1"/>
    </row>
    <row r="9" spans="3:14" ht="38.25" x14ac:dyDescent="0.2">
      <c r="C9" s="184" t="s">
        <v>2</v>
      </c>
      <c r="D9" s="188" t="s">
        <v>97</v>
      </c>
      <c r="E9" s="142" t="s">
        <v>99</v>
      </c>
      <c r="F9" s="142" t="s">
        <v>100</v>
      </c>
      <c r="G9" s="1"/>
    </row>
    <row r="10" spans="3:14" x14ac:dyDescent="0.2">
      <c r="C10" s="13"/>
      <c r="D10" s="13"/>
      <c r="E10" s="25"/>
      <c r="F10" s="24"/>
      <c r="G10" s="1"/>
    </row>
    <row r="11" spans="3:14" x14ac:dyDescent="0.2">
      <c r="C11" s="9"/>
      <c r="D11" s="9"/>
      <c r="E11" s="8"/>
      <c r="F11" s="8"/>
    </row>
    <row r="12" spans="3:14" x14ac:dyDescent="0.2">
      <c r="C12" s="15" t="s">
        <v>3</v>
      </c>
      <c r="D12" s="26">
        <v>161191.99</v>
      </c>
      <c r="E12" s="26">
        <f>D12+152538.67</f>
        <v>313730.66000000003</v>
      </c>
      <c r="F12" s="7"/>
    </row>
    <row r="13" spans="3:14" x14ac:dyDescent="0.2">
      <c r="C13" s="3"/>
      <c r="D13" s="27"/>
      <c r="E13" s="27"/>
      <c r="F13" s="7"/>
    </row>
    <row r="14" spans="3:14" x14ac:dyDescent="0.2">
      <c r="C14" s="19" t="s">
        <v>27</v>
      </c>
      <c r="D14" s="27"/>
      <c r="E14" s="27"/>
      <c r="F14" s="7"/>
    </row>
    <row r="15" spans="3:14" x14ac:dyDescent="0.2">
      <c r="C15" s="3" t="s">
        <v>23</v>
      </c>
      <c r="D15" s="31"/>
      <c r="E15" s="126"/>
      <c r="F15" s="126"/>
    </row>
    <row r="16" spans="3:14" ht="13.5" thickBot="1" x14ac:dyDescent="0.25">
      <c r="C16" s="3" t="s">
        <v>10</v>
      </c>
      <c r="D16" s="31"/>
      <c r="E16" s="31"/>
      <c r="F16" s="132"/>
    </row>
    <row r="17" spans="3:9" ht="13.5" thickBot="1" x14ac:dyDescent="0.25">
      <c r="C17" s="16" t="s">
        <v>0</v>
      </c>
      <c r="D17" s="32">
        <f>SUM(D12:D16)</f>
        <v>161191.99</v>
      </c>
      <c r="E17" s="133">
        <f>SUM(E12:E16)</f>
        <v>313730.66000000003</v>
      </c>
      <c r="F17" s="134">
        <f>F15</f>
        <v>0</v>
      </c>
    </row>
    <row r="18" spans="3:9" x14ac:dyDescent="0.2">
      <c r="C18" s="10"/>
      <c r="D18" s="34"/>
      <c r="E18" s="34"/>
      <c r="F18" s="127"/>
    </row>
    <row r="19" spans="3:9" x14ac:dyDescent="0.2">
      <c r="C19" s="15" t="s">
        <v>4</v>
      </c>
      <c r="D19" s="27"/>
      <c r="E19" s="27"/>
      <c r="F19" s="7"/>
    </row>
    <row r="20" spans="3:9" x14ac:dyDescent="0.2">
      <c r="C20" s="19" t="s">
        <v>27</v>
      </c>
      <c r="D20" s="27"/>
      <c r="E20" s="27"/>
      <c r="F20" s="27"/>
    </row>
    <row r="21" spans="3:9" ht="16.5" x14ac:dyDescent="0.3">
      <c r="C21" s="3" t="s">
        <v>23</v>
      </c>
      <c r="D21" s="198">
        <v>233267.08</v>
      </c>
      <c r="E21" s="27">
        <f>789580.3+D21</f>
        <v>1022847.38</v>
      </c>
      <c r="F21" s="128">
        <f>4723435.3+D21</f>
        <v>4956702.38</v>
      </c>
      <c r="I21" s="211"/>
    </row>
    <row r="22" spans="3:9" ht="13.5" thickBot="1" x14ac:dyDescent="0.25">
      <c r="C22" s="3" t="s">
        <v>10</v>
      </c>
      <c r="D22" s="31"/>
      <c r="E22" s="31"/>
      <c r="F22" s="132"/>
    </row>
    <row r="23" spans="3:9" ht="13.5" thickBot="1" x14ac:dyDescent="0.25">
      <c r="C23" s="16" t="s">
        <v>5</v>
      </c>
      <c r="D23" s="33">
        <f>SUM(D17:D22)</f>
        <v>394459.06999999995</v>
      </c>
      <c r="E23" s="133">
        <f>SUM(E17:E22)</f>
        <v>1336578.04</v>
      </c>
      <c r="F23" s="135">
        <f>F15+F21</f>
        <v>4956702.38</v>
      </c>
    </row>
    <row r="24" spans="3:9" x14ac:dyDescent="0.2">
      <c r="C24" s="17"/>
      <c r="D24" s="34"/>
      <c r="E24" s="34"/>
      <c r="F24" s="127"/>
    </row>
    <row r="25" spans="3:9" x14ac:dyDescent="0.2">
      <c r="C25" s="15" t="s">
        <v>26</v>
      </c>
      <c r="D25" s="27"/>
      <c r="E25" s="27"/>
      <c r="F25" s="7"/>
    </row>
    <row r="26" spans="3:9" x14ac:dyDescent="0.2">
      <c r="C26" s="3"/>
      <c r="D26" s="27"/>
      <c r="E26" s="27"/>
      <c r="F26" s="7"/>
    </row>
    <row r="27" spans="3:9" x14ac:dyDescent="0.2">
      <c r="C27" s="41" t="s">
        <v>69</v>
      </c>
      <c r="D27" s="27">
        <f>'uses of fund by component'!C52</f>
        <v>41642.093874538747</v>
      </c>
      <c r="E27" s="27">
        <f>124008.917306273+D27</f>
        <v>165651.01118081174</v>
      </c>
      <c r="F27" s="126">
        <f>759122.057306273+E27</f>
        <v>924773.0684870847</v>
      </c>
    </row>
    <row r="28" spans="3:9" x14ac:dyDescent="0.2">
      <c r="C28" s="41" t="s">
        <v>70</v>
      </c>
      <c r="D28" s="27">
        <f>'uses of fund by component'!C61</f>
        <v>216422.4123616236</v>
      </c>
      <c r="E28" s="27">
        <f>566615.653136531+D28</f>
        <v>783038.06549815461</v>
      </c>
      <c r="F28" s="126">
        <f>1908845.63+E28</f>
        <v>2691883.6954981545</v>
      </c>
    </row>
    <row r="29" spans="3:9" x14ac:dyDescent="0.2">
      <c r="C29" s="41" t="s">
        <v>71</v>
      </c>
      <c r="D29" s="27">
        <f>'uses of fund by component'!C93</f>
        <v>29554.901291512913</v>
      </c>
      <c r="E29" s="27">
        <f>76997.5719557196+D29</f>
        <v>106552.47324723251</v>
      </c>
      <c r="F29" s="126">
        <f>309301+E29</f>
        <v>415853.4732472325</v>
      </c>
    </row>
    <row r="30" spans="3:9" x14ac:dyDescent="0.2">
      <c r="C30" s="41" t="s">
        <v>72</v>
      </c>
      <c r="D30" s="35">
        <f>'uses of fund by component'!C103</f>
        <v>0</v>
      </c>
      <c r="E30" s="27">
        <f>0+D30</f>
        <v>0</v>
      </c>
      <c r="F30" s="126">
        <f>6444.56+E30</f>
        <v>6444.56</v>
      </c>
    </row>
    <row r="31" spans="3:9" x14ac:dyDescent="0.2">
      <c r="C31" s="41" t="s">
        <v>73</v>
      </c>
      <c r="D31" s="35">
        <f>'uses of fund by component'!C113</f>
        <v>0</v>
      </c>
      <c r="E31" s="27">
        <f>7343.45018450184+D31</f>
        <v>7343.4501845018403</v>
      </c>
      <c r="F31" s="126">
        <f>20987.89+E31</f>
        <v>28331.340184501838</v>
      </c>
    </row>
    <row r="32" spans="3:9" x14ac:dyDescent="0.2">
      <c r="C32" s="41" t="s">
        <v>74</v>
      </c>
      <c r="D32" s="52">
        <f>'uses of fund by component'!C436</f>
        <v>146098.53841328414</v>
      </c>
      <c r="E32" s="27">
        <f>167153.378708487+D32</f>
        <v>313251.91712177114</v>
      </c>
      <c r="F32" s="126">
        <f>594569.54+E32</f>
        <v>907821.45712177118</v>
      </c>
    </row>
    <row r="33" spans="2:9" x14ac:dyDescent="0.2">
      <c r="B33" s="5"/>
      <c r="C33" s="49" t="s">
        <v>75</v>
      </c>
      <c r="D33" s="27">
        <f>'uses of fund by component'!C447</f>
        <v>0</v>
      </c>
      <c r="E33" s="27">
        <f>0+D33</f>
        <v>0</v>
      </c>
      <c r="F33" s="126">
        <f>20853.66+E33</f>
        <v>20853.66</v>
      </c>
    </row>
    <row r="34" spans="2:9" x14ac:dyDescent="0.2">
      <c r="B34" s="5"/>
      <c r="C34" s="49"/>
      <c r="D34" s="27"/>
      <c r="E34" s="27"/>
      <c r="F34" s="7"/>
    </row>
    <row r="35" spans="2:9" s="12" customFormat="1" ht="13.5" thickBot="1" x14ac:dyDescent="0.25">
      <c r="C35" s="18" t="s">
        <v>15</v>
      </c>
      <c r="D35" s="30">
        <f>SUM(D27:D33)</f>
        <v>433717.94594095938</v>
      </c>
      <c r="E35" s="136">
        <f>SUM(E27:E33)</f>
        <v>1375836.917232472</v>
      </c>
      <c r="F35" s="138">
        <f>SUM(F27:F34)</f>
        <v>4995961.2545387447</v>
      </c>
    </row>
    <row r="36" spans="2:9" ht="13.5" thickBot="1" x14ac:dyDescent="0.25">
      <c r="C36" s="16" t="s">
        <v>14</v>
      </c>
      <c r="D36" s="129">
        <f>D35</f>
        <v>433717.94594095938</v>
      </c>
      <c r="E36" s="137">
        <f>E35</f>
        <v>1375836.917232472</v>
      </c>
      <c r="F36" s="135">
        <f>F35</f>
        <v>4995961.2545387447</v>
      </c>
    </row>
    <row r="37" spans="2:9" x14ac:dyDescent="0.2">
      <c r="C37" s="63"/>
      <c r="D37" s="64"/>
      <c r="E37" s="65"/>
      <c r="F37" s="65"/>
    </row>
    <row r="38" spans="2:9" x14ac:dyDescent="0.2">
      <c r="C38" s="19" t="s">
        <v>27</v>
      </c>
      <c r="D38" s="27"/>
      <c r="E38" s="27">
        <f>D38</f>
        <v>0</v>
      </c>
      <c r="F38" s="7"/>
    </row>
    <row r="39" spans="2:9" x14ac:dyDescent="0.2">
      <c r="C39" s="3" t="s">
        <v>23</v>
      </c>
      <c r="D39" s="27">
        <f>D23-D35</f>
        <v>-39258.875940959435</v>
      </c>
      <c r="E39" s="27">
        <f>E23-E35</f>
        <v>-39258.877232471947</v>
      </c>
      <c r="F39" s="128">
        <f>F23-F35</f>
        <v>-39258.8745387448</v>
      </c>
      <c r="H39" s="105"/>
      <c r="I39" s="202"/>
    </row>
    <row r="40" spans="2:9" ht="13.5" thickBot="1" x14ac:dyDescent="0.25">
      <c r="C40" s="3" t="s">
        <v>10</v>
      </c>
      <c r="D40" s="27"/>
      <c r="E40" s="27">
        <f t="shared" ref="E40" si="0">D40</f>
        <v>0</v>
      </c>
      <c r="F40" s="7"/>
    </row>
    <row r="41" spans="2:9" s="12" customFormat="1" ht="13.5" thickBot="1" x14ac:dyDescent="0.25">
      <c r="C41" s="16" t="s">
        <v>6</v>
      </c>
      <c r="D41" s="42">
        <f>SUM(D37:D40)</f>
        <v>-39258.875940959435</v>
      </c>
      <c r="E41" s="42">
        <f>E39</f>
        <v>-39258.877232471947</v>
      </c>
      <c r="F41" s="129">
        <f>F23-F35</f>
        <v>-39258.8745387448</v>
      </c>
    </row>
    <row r="42" spans="2:9" x14ac:dyDescent="0.2">
      <c r="C42" s="3"/>
      <c r="D42" s="5"/>
      <c r="E42" s="4"/>
      <c r="F42" s="7"/>
    </row>
    <row r="43" spans="2:9" x14ac:dyDescent="0.2">
      <c r="C43" s="10"/>
      <c r="D43" s="11"/>
      <c r="E43" s="11"/>
      <c r="F43" s="130"/>
    </row>
    <row r="44" spans="2:9" x14ac:dyDescent="0.2">
      <c r="C44" s="101" t="s">
        <v>36</v>
      </c>
      <c r="D44" s="100"/>
      <c r="E44" s="100"/>
      <c r="F44" s="100"/>
    </row>
    <row r="45" spans="2:9" x14ac:dyDescent="0.2">
      <c r="C45" s="96"/>
      <c r="D45" s="7"/>
      <c r="E45" s="7"/>
      <c r="F45" s="7"/>
    </row>
    <row r="46" spans="2:9" x14ac:dyDescent="0.2">
      <c r="C46" s="97" t="s">
        <v>41</v>
      </c>
      <c r="D46" s="27">
        <f>'Committed Fund by component'!C22</f>
        <v>0</v>
      </c>
      <c r="E46" s="27">
        <f>'Committed Fund by component'!D22</f>
        <v>0</v>
      </c>
      <c r="F46" s="27">
        <f>E46</f>
        <v>0</v>
      </c>
    </row>
    <row r="47" spans="2:9" x14ac:dyDescent="0.2">
      <c r="C47" s="97"/>
      <c r="D47" s="7"/>
      <c r="E47" s="7"/>
      <c r="F47" s="7"/>
    </row>
    <row r="48" spans="2:9" x14ac:dyDescent="0.2">
      <c r="C48" s="98" t="s">
        <v>35</v>
      </c>
      <c r="D48" s="50">
        <f>D46</f>
        <v>0</v>
      </c>
      <c r="E48" s="50">
        <f>E46</f>
        <v>0</v>
      </c>
      <c r="F48" s="27">
        <f>E48</f>
        <v>0</v>
      </c>
    </row>
    <row r="49" spans="3:6" x14ac:dyDescent="0.2">
      <c r="C49" s="139" t="s">
        <v>38</v>
      </c>
      <c r="D49" s="140">
        <f>D36+D48</f>
        <v>433717.94594095938</v>
      </c>
      <c r="E49" s="140">
        <f>E36+E48</f>
        <v>1375836.917232472</v>
      </c>
      <c r="F49" s="141">
        <f>F36+F48</f>
        <v>4995961.2545387447</v>
      </c>
    </row>
    <row r="50" spans="3:6" x14ac:dyDescent="0.2">
      <c r="C50" s="99" t="s">
        <v>14</v>
      </c>
      <c r="D50" s="102">
        <f>D41-D48</f>
        <v>-39258.875940959435</v>
      </c>
      <c r="E50" s="102">
        <f>E41-E48</f>
        <v>-39258.877232471947</v>
      </c>
      <c r="F50" s="131">
        <f>F41-F48</f>
        <v>-39258.8745387448</v>
      </c>
    </row>
    <row r="53" spans="3:6" x14ac:dyDescent="0.2">
      <c r="E53" s="202"/>
      <c r="F53" s="202"/>
    </row>
    <row r="57" spans="3:6" x14ac:dyDescent="0.2">
      <c r="C57" t="s">
        <v>82</v>
      </c>
      <c r="D57" t="s">
        <v>85</v>
      </c>
    </row>
    <row r="58" spans="3:6" x14ac:dyDescent="0.2">
      <c r="C58" t="s">
        <v>87</v>
      </c>
      <c r="D58" s="146" t="s">
        <v>83</v>
      </c>
    </row>
  </sheetData>
  <mergeCells count="6">
    <mergeCell ref="C4:F4"/>
    <mergeCell ref="C1:F1"/>
    <mergeCell ref="C2:F2"/>
    <mergeCell ref="H2:N2"/>
    <mergeCell ref="C3:F3"/>
    <mergeCell ref="H3:N3"/>
  </mergeCells>
  <pageMargins left="0.57999999999999996" right="0.47" top="0.63" bottom="0.66" header="0.31" footer="0.38"/>
  <pageSetup paperSize="9" scale="5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58"/>
  <sheetViews>
    <sheetView tabSelected="1" topLeftCell="A106" zoomScale="85" zoomScaleNormal="85" workbookViewId="0">
      <selection activeCell="B19" sqref="B19"/>
    </sheetView>
  </sheetViews>
  <sheetFormatPr defaultRowHeight="12.75" x14ac:dyDescent="0.2"/>
  <cols>
    <col min="1" max="1" width="3.7109375" style="146" customWidth="1"/>
    <col min="2" max="2" width="96.140625" style="146" customWidth="1"/>
    <col min="3" max="3" width="13.140625" style="146" customWidth="1"/>
    <col min="4" max="4" width="12.85546875" style="146" bestFit="1" customWidth="1"/>
    <col min="5" max="5" width="14.42578125" style="146" customWidth="1"/>
    <col min="6" max="6" width="11.140625" style="146" hidden="1" customWidth="1"/>
    <col min="7" max="7" width="11.5703125" style="146" hidden="1" customWidth="1"/>
    <col min="8" max="8" width="0" style="146" hidden="1" customWidth="1"/>
    <col min="9" max="9" width="14.85546875" style="146" hidden="1" customWidth="1"/>
    <col min="10" max="10" width="10.85546875" style="146" hidden="1" customWidth="1"/>
    <col min="11" max="11" width="0" style="146" hidden="1" customWidth="1"/>
    <col min="12" max="13" width="9.140625" style="146"/>
    <col min="14" max="14" width="75.5703125" style="146" customWidth="1"/>
    <col min="15" max="15" width="11" style="146" customWidth="1"/>
    <col min="16" max="16384" width="9.140625" style="146"/>
  </cols>
  <sheetData>
    <row r="1" spans="2:15" x14ac:dyDescent="0.2">
      <c r="B1" s="235" t="s">
        <v>77</v>
      </c>
      <c r="C1" s="235"/>
      <c r="D1" s="235"/>
      <c r="E1" s="235"/>
      <c r="F1" s="235"/>
      <c r="G1" s="235"/>
      <c r="H1" s="235"/>
      <c r="I1" s="235"/>
      <c r="J1" s="235"/>
    </row>
    <row r="2" spans="2:15" ht="15" x14ac:dyDescent="0.25">
      <c r="B2" s="227" t="s">
        <v>81</v>
      </c>
      <c r="C2" s="228"/>
      <c r="D2" s="228"/>
      <c r="E2" s="228"/>
      <c r="F2" s="228"/>
      <c r="G2" s="228"/>
      <c r="H2" s="228"/>
      <c r="I2" s="228"/>
      <c r="J2" s="228"/>
    </row>
    <row r="3" spans="2:15" x14ac:dyDescent="0.2">
      <c r="B3" s="235" t="s">
        <v>24</v>
      </c>
      <c r="C3" s="235"/>
      <c r="D3" s="235"/>
      <c r="E3" s="235"/>
      <c r="F3" s="235"/>
      <c r="G3" s="235"/>
      <c r="H3" s="235"/>
      <c r="I3" s="235"/>
      <c r="J3" s="235"/>
    </row>
    <row r="4" spans="2:15" x14ac:dyDescent="0.2">
      <c r="B4" s="235" t="s">
        <v>101</v>
      </c>
      <c r="C4" s="235"/>
      <c r="D4" s="235"/>
      <c r="E4" s="235"/>
      <c r="F4" s="235"/>
      <c r="G4" s="235"/>
      <c r="H4" s="235"/>
      <c r="I4" s="235"/>
      <c r="J4" s="235"/>
    </row>
    <row r="6" spans="2:15" x14ac:dyDescent="0.2">
      <c r="F6" s="146" t="s">
        <v>28</v>
      </c>
      <c r="J6" s="12"/>
    </row>
    <row r="8" spans="2:15" x14ac:dyDescent="0.2">
      <c r="B8" s="147"/>
      <c r="C8" s="147"/>
      <c r="D8" s="148"/>
      <c r="E8" s="149"/>
      <c r="F8" s="147"/>
      <c r="G8" s="148"/>
      <c r="H8" s="149"/>
      <c r="I8" s="149"/>
      <c r="J8" s="149"/>
      <c r="K8" s="149"/>
    </row>
    <row r="9" spans="2:15" x14ac:dyDescent="0.2">
      <c r="B9" s="21"/>
      <c r="C9" s="236" t="s">
        <v>102</v>
      </c>
      <c r="D9" s="237"/>
      <c r="E9" s="238"/>
      <c r="F9" s="232"/>
      <c r="G9" s="233"/>
      <c r="H9" s="234"/>
      <c r="I9" s="20"/>
      <c r="J9" s="20"/>
      <c r="K9" s="20"/>
    </row>
    <row r="10" spans="2:15" ht="12.75" customHeight="1" x14ac:dyDescent="0.2">
      <c r="B10" s="144" t="s">
        <v>1</v>
      </c>
      <c r="C10" s="236"/>
      <c r="D10" s="237"/>
      <c r="E10" s="238"/>
      <c r="F10" s="232" t="s">
        <v>20</v>
      </c>
      <c r="G10" s="233"/>
      <c r="H10" s="234"/>
      <c r="I10" s="20" t="s">
        <v>17</v>
      </c>
      <c r="J10" s="20" t="s">
        <v>18</v>
      </c>
      <c r="K10" s="20" t="s">
        <v>12</v>
      </c>
    </row>
    <row r="11" spans="2:15" x14ac:dyDescent="0.2">
      <c r="B11" s="13"/>
      <c r="C11" s="236"/>
      <c r="D11" s="237"/>
      <c r="E11" s="238"/>
      <c r="F11" s="21"/>
      <c r="G11" s="22" t="s">
        <v>19</v>
      </c>
      <c r="H11" s="14"/>
      <c r="I11" s="20" t="s">
        <v>9</v>
      </c>
      <c r="J11" s="20" t="s">
        <v>11</v>
      </c>
      <c r="K11" s="20" t="s">
        <v>13</v>
      </c>
    </row>
    <row r="12" spans="2:15" x14ac:dyDescent="0.2">
      <c r="B12" s="150"/>
      <c r="C12" s="150" t="s">
        <v>7</v>
      </c>
      <c r="D12" s="151" t="s">
        <v>8</v>
      </c>
      <c r="E12" s="152" t="s">
        <v>9</v>
      </c>
      <c r="F12" s="150" t="s">
        <v>7</v>
      </c>
      <c r="G12" s="151" t="s">
        <v>8</v>
      </c>
      <c r="H12" s="152" t="s">
        <v>9</v>
      </c>
      <c r="I12" s="152"/>
      <c r="J12" s="152"/>
      <c r="K12" s="152"/>
    </row>
    <row r="13" spans="2:15" x14ac:dyDescent="0.2">
      <c r="B13" s="15" t="s">
        <v>78</v>
      </c>
      <c r="C13" s="160"/>
      <c r="D13" s="160"/>
      <c r="E13" s="57"/>
      <c r="F13" s="57"/>
      <c r="G13" s="57"/>
      <c r="H13" s="57"/>
      <c r="I13" s="45"/>
      <c r="J13" s="153"/>
      <c r="K13" s="153"/>
    </row>
    <row r="14" spans="2:15" s="177" customFormat="1" ht="16.5" x14ac:dyDescent="0.3">
      <c r="B14" s="212" t="s">
        <v>121</v>
      </c>
      <c r="C14" s="196">
        <v>21879.64</v>
      </c>
      <c r="D14" s="186"/>
      <c r="E14" s="186"/>
      <c r="F14" s="197">
        <v>54412.7</v>
      </c>
      <c r="G14" s="183"/>
      <c r="H14" s="165"/>
      <c r="I14" s="166"/>
      <c r="J14" s="98"/>
      <c r="K14" s="98"/>
      <c r="N14" s="213"/>
      <c r="O14" s="214"/>
    </row>
    <row r="15" spans="2:15" ht="16.5" x14ac:dyDescent="0.3">
      <c r="B15" s="186" t="s">
        <v>129</v>
      </c>
      <c r="C15" s="186">
        <v>83.025830258302591</v>
      </c>
      <c r="D15" s="165"/>
      <c r="E15" s="57"/>
      <c r="F15" s="57"/>
      <c r="G15" s="57"/>
      <c r="H15" s="57"/>
      <c r="I15" s="45"/>
      <c r="J15" s="153"/>
      <c r="K15" s="153"/>
      <c r="N15" s="213"/>
      <c r="O15" s="214"/>
    </row>
    <row r="16" spans="2:15" ht="16.5" x14ac:dyDescent="0.3">
      <c r="B16" s="186" t="s">
        <v>129</v>
      </c>
      <c r="C16" s="186">
        <v>83.025830258302591</v>
      </c>
      <c r="D16" s="45"/>
      <c r="E16" s="57"/>
      <c r="F16" s="57"/>
      <c r="G16" s="57"/>
      <c r="H16" s="57"/>
      <c r="I16" s="45"/>
      <c r="J16" s="45"/>
      <c r="K16" s="45"/>
      <c r="N16" s="213"/>
      <c r="O16" s="214"/>
    </row>
    <row r="17" spans="2:15" ht="16.5" x14ac:dyDescent="0.3">
      <c r="B17" s="186" t="s">
        <v>129</v>
      </c>
      <c r="C17" s="186">
        <v>83.025830258302591</v>
      </c>
      <c r="D17" s="45"/>
      <c r="E17" s="57"/>
      <c r="F17" s="57"/>
      <c r="G17" s="57"/>
      <c r="H17" s="57"/>
      <c r="I17" s="45"/>
      <c r="J17" s="45"/>
      <c r="K17" s="45"/>
      <c r="N17" s="213"/>
      <c r="O17" s="214"/>
    </row>
    <row r="18" spans="2:15" ht="16.5" x14ac:dyDescent="0.3">
      <c r="B18" s="181" t="s">
        <v>129</v>
      </c>
      <c r="C18" s="179">
        <v>83.025830258302591</v>
      </c>
      <c r="D18" s="45"/>
      <c r="E18" s="57"/>
      <c r="F18" s="57"/>
      <c r="G18" s="57"/>
      <c r="H18" s="57"/>
      <c r="I18" s="154"/>
      <c r="J18" s="154"/>
      <c r="K18" s="45"/>
      <c r="N18" s="213"/>
      <c r="O18" s="214"/>
    </row>
    <row r="19" spans="2:15" ht="16.5" x14ac:dyDescent="0.3">
      <c r="B19" s="181" t="s">
        <v>129</v>
      </c>
      <c r="C19" s="179">
        <v>83.025830258302591</v>
      </c>
      <c r="D19" s="45"/>
      <c r="E19" s="57"/>
      <c r="F19" s="57"/>
      <c r="G19" s="57"/>
      <c r="H19" s="57"/>
      <c r="I19" s="154"/>
      <c r="J19" s="154"/>
      <c r="K19" s="45"/>
      <c r="N19" s="213"/>
      <c r="O19" s="214"/>
    </row>
    <row r="20" spans="2:15" ht="16.5" x14ac:dyDescent="0.3">
      <c r="B20" s="181" t="s">
        <v>129</v>
      </c>
      <c r="C20" s="179">
        <v>184.50184501845018</v>
      </c>
      <c r="D20" s="45"/>
      <c r="E20" s="57"/>
      <c r="F20" s="57"/>
      <c r="G20" s="57"/>
      <c r="H20" s="57"/>
      <c r="I20" s="154"/>
      <c r="J20" s="154"/>
      <c r="K20" s="45"/>
      <c r="N20" s="213"/>
      <c r="O20" s="214"/>
    </row>
    <row r="21" spans="2:15" ht="16.5" x14ac:dyDescent="0.3">
      <c r="B21" s="181" t="s">
        <v>129</v>
      </c>
      <c r="C21" s="179">
        <v>83.025830258302591</v>
      </c>
      <c r="D21" s="45"/>
      <c r="E21" s="57"/>
      <c r="F21" s="57"/>
      <c r="G21" s="57"/>
      <c r="H21" s="57"/>
      <c r="I21" s="154"/>
      <c r="J21" s="154"/>
      <c r="K21" s="45"/>
      <c r="N21" s="213"/>
      <c r="O21" s="214"/>
    </row>
    <row r="22" spans="2:15" ht="16.5" x14ac:dyDescent="0.3">
      <c r="B22" s="181" t="s">
        <v>129</v>
      </c>
      <c r="C22" s="179">
        <v>83.025830258302591</v>
      </c>
      <c r="D22" s="45"/>
      <c r="E22" s="57"/>
      <c r="F22" s="57"/>
      <c r="G22" s="57"/>
      <c r="H22" s="57"/>
      <c r="I22" s="154"/>
      <c r="J22" s="154"/>
      <c r="K22" s="45"/>
      <c r="N22" s="213"/>
      <c r="O22" s="214"/>
    </row>
    <row r="23" spans="2:15" ht="16.5" x14ac:dyDescent="0.3">
      <c r="B23" s="181" t="s">
        <v>129</v>
      </c>
      <c r="C23" s="179">
        <v>83.025830258302591</v>
      </c>
      <c r="D23" s="45"/>
      <c r="E23" s="57"/>
      <c r="F23" s="57"/>
      <c r="G23" s="57"/>
      <c r="H23" s="57"/>
      <c r="I23" s="154"/>
      <c r="J23" s="154"/>
      <c r="K23" s="45"/>
      <c r="N23" s="213"/>
      <c r="O23" s="214"/>
    </row>
    <row r="24" spans="2:15" ht="16.5" x14ac:dyDescent="0.3">
      <c r="B24" s="181" t="s">
        <v>130</v>
      </c>
      <c r="C24" s="179">
        <v>1552.1217712177122</v>
      </c>
      <c r="D24" s="45"/>
      <c r="E24" s="57"/>
      <c r="F24" s="57"/>
      <c r="G24" s="57"/>
      <c r="H24" s="57"/>
      <c r="I24" s="154"/>
      <c r="J24" s="154"/>
      <c r="K24" s="45"/>
      <c r="N24" s="215"/>
      <c r="O24" s="214"/>
    </row>
    <row r="25" spans="2:15" ht="16.5" x14ac:dyDescent="0.3">
      <c r="B25" s="181" t="s">
        <v>131</v>
      </c>
      <c r="C25" s="179">
        <v>1362.5461254612546</v>
      </c>
      <c r="D25" s="45"/>
      <c r="E25" s="57"/>
      <c r="F25" s="57"/>
      <c r="G25" s="57"/>
      <c r="H25" s="57"/>
      <c r="I25" s="154"/>
      <c r="J25" s="154"/>
      <c r="K25" s="45"/>
      <c r="N25" s="215"/>
      <c r="O25" s="214"/>
    </row>
    <row r="26" spans="2:15" ht="16.5" x14ac:dyDescent="0.3">
      <c r="B26" s="181" t="s">
        <v>132</v>
      </c>
      <c r="C26" s="179">
        <v>53.73616236162362</v>
      </c>
      <c r="D26" s="45"/>
      <c r="E26" s="57"/>
      <c r="F26" s="57"/>
      <c r="G26" s="57"/>
      <c r="H26" s="57"/>
      <c r="I26" s="154"/>
      <c r="J26" s="154"/>
      <c r="K26" s="45"/>
      <c r="N26" s="215"/>
      <c r="O26" s="214"/>
    </row>
    <row r="27" spans="2:15" ht="16.5" x14ac:dyDescent="0.3">
      <c r="B27" s="181" t="s">
        <v>133</v>
      </c>
      <c r="C27" s="179">
        <v>1552.1217712177122</v>
      </c>
      <c r="D27" s="45"/>
      <c r="E27" s="57"/>
      <c r="F27" s="57"/>
      <c r="G27" s="57"/>
      <c r="H27" s="57"/>
      <c r="I27" s="154"/>
      <c r="J27" s="154"/>
      <c r="K27" s="45"/>
      <c r="N27" s="215"/>
      <c r="O27" s="214"/>
    </row>
    <row r="28" spans="2:15" ht="16.5" x14ac:dyDescent="0.3">
      <c r="B28" s="181" t="s">
        <v>134</v>
      </c>
      <c r="C28" s="179">
        <v>1362.5461254612546</v>
      </c>
      <c r="D28" s="45"/>
      <c r="E28" s="57"/>
      <c r="F28" s="57"/>
      <c r="G28" s="57"/>
      <c r="H28" s="57"/>
      <c r="I28" s="154"/>
      <c r="J28" s="154"/>
      <c r="K28" s="45"/>
      <c r="N28" s="215"/>
      <c r="O28" s="214"/>
    </row>
    <row r="29" spans="2:15" ht="16.5" x14ac:dyDescent="0.3">
      <c r="B29" s="181" t="s">
        <v>135</v>
      </c>
      <c r="C29" s="179">
        <v>53.73616236162362</v>
      </c>
      <c r="D29" s="45"/>
      <c r="E29" s="57"/>
      <c r="F29" s="57"/>
      <c r="G29" s="57"/>
      <c r="H29" s="57"/>
      <c r="I29" s="154"/>
      <c r="J29" s="154"/>
      <c r="K29" s="45"/>
      <c r="N29" s="215"/>
      <c r="O29" s="214"/>
    </row>
    <row r="30" spans="2:15" ht="16.5" x14ac:dyDescent="0.3">
      <c r="B30" s="181" t="s">
        <v>136</v>
      </c>
      <c r="C30" s="179">
        <v>182.65682656826567</v>
      </c>
      <c r="D30" s="45"/>
      <c r="E30" s="57"/>
      <c r="F30" s="57"/>
      <c r="G30" s="57"/>
      <c r="H30" s="57"/>
      <c r="I30" s="154"/>
      <c r="J30" s="154"/>
      <c r="K30" s="45"/>
      <c r="N30" s="215"/>
      <c r="O30" s="214"/>
    </row>
    <row r="31" spans="2:15" ht="16.5" x14ac:dyDescent="0.3">
      <c r="B31" s="181" t="s">
        <v>137</v>
      </c>
      <c r="C31" s="179">
        <v>20.29520295202952</v>
      </c>
      <c r="D31" s="45"/>
      <c r="E31" s="57"/>
      <c r="F31" s="57"/>
      <c r="G31" s="57"/>
      <c r="H31" s="57"/>
      <c r="I31" s="154"/>
      <c r="J31" s="154"/>
      <c r="K31" s="45"/>
      <c r="N31" s="215"/>
      <c r="O31" s="214"/>
    </row>
    <row r="32" spans="2:15" ht="16.5" x14ac:dyDescent="0.3">
      <c r="B32" s="181" t="s">
        <v>138</v>
      </c>
      <c r="C32" s="179">
        <v>1465.8671586715868</v>
      </c>
      <c r="D32" s="45"/>
      <c r="E32" s="57"/>
      <c r="F32" s="57"/>
      <c r="G32" s="57"/>
      <c r="H32" s="57"/>
      <c r="I32" s="154"/>
      <c r="J32" s="154"/>
      <c r="K32" s="45"/>
      <c r="N32" s="215"/>
      <c r="O32" s="214"/>
    </row>
    <row r="33" spans="2:15" ht="16.5" x14ac:dyDescent="0.3">
      <c r="B33" s="181" t="s">
        <v>139</v>
      </c>
      <c r="C33" s="179">
        <v>1662.8228782287822</v>
      </c>
      <c r="D33" s="45"/>
      <c r="E33" s="57"/>
      <c r="F33" s="57"/>
      <c r="G33" s="57"/>
      <c r="H33" s="57"/>
      <c r="I33" s="154"/>
      <c r="J33" s="154"/>
      <c r="K33" s="45"/>
      <c r="N33" s="215"/>
      <c r="O33" s="214"/>
    </row>
    <row r="34" spans="2:15" ht="16.5" x14ac:dyDescent="0.3">
      <c r="B34" s="181" t="s">
        <v>350</v>
      </c>
      <c r="C34" s="179">
        <v>64.806273062730625</v>
      </c>
      <c r="D34" s="45"/>
      <c r="E34" s="57"/>
      <c r="F34" s="57"/>
      <c r="G34" s="57"/>
      <c r="H34" s="57"/>
      <c r="I34" s="154"/>
      <c r="J34" s="154"/>
      <c r="K34" s="45"/>
      <c r="N34" s="215"/>
      <c r="O34" s="214"/>
    </row>
    <row r="35" spans="2:15" ht="16.5" x14ac:dyDescent="0.3">
      <c r="B35" s="181" t="s">
        <v>140</v>
      </c>
      <c r="C35" s="179">
        <v>1465.8671586715868</v>
      </c>
      <c r="D35" s="45"/>
      <c r="E35" s="57"/>
      <c r="F35" s="57"/>
      <c r="G35" s="57"/>
      <c r="H35" s="57"/>
      <c r="I35" s="154"/>
      <c r="J35" s="154"/>
      <c r="K35" s="45"/>
      <c r="N35" s="215"/>
      <c r="O35" s="214"/>
    </row>
    <row r="36" spans="2:15" ht="16.5" x14ac:dyDescent="0.3">
      <c r="B36" s="181" t="s">
        <v>141</v>
      </c>
      <c r="C36" s="179">
        <v>1662.8228782287822</v>
      </c>
      <c r="D36" s="45"/>
      <c r="E36" s="57"/>
      <c r="F36" s="57"/>
      <c r="G36" s="57"/>
      <c r="H36" s="57"/>
      <c r="I36" s="154"/>
      <c r="J36" s="154"/>
      <c r="K36" s="45"/>
      <c r="N36" s="215"/>
      <c r="O36" s="214"/>
    </row>
    <row r="37" spans="2:15" ht="16.5" x14ac:dyDescent="0.3">
      <c r="B37" s="181" t="s">
        <v>142</v>
      </c>
      <c r="C37" s="179">
        <v>64.806273062730625</v>
      </c>
      <c r="D37" s="45"/>
      <c r="E37" s="57"/>
      <c r="F37" s="57"/>
      <c r="G37" s="57"/>
      <c r="H37" s="57"/>
      <c r="I37" s="154"/>
      <c r="J37" s="154"/>
      <c r="K37" s="45"/>
      <c r="N37" s="215"/>
      <c r="O37" s="214"/>
    </row>
    <row r="38" spans="2:15" ht="16.5" x14ac:dyDescent="0.3">
      <c r="B38" s="181" t="s">
        <v>143</v>
      </c>
      <c r="C38" s="179">
        <v>1465.8671586715868</v>
      </c>
      <c r="D38" s="45"/>
      <c r="E38" s="57"/>
      <c r="F38" s="57"/>
      <c r="G38" s="57"/>
      <c r="H38" s="57"/>
      <c r="I38" s="154"/>
      <c r="J38" s="154"/>
      <c r="K38" s="45"/>
      <c r="N38" s="215"/>
      <c r="O38" s="214"/>
    </row>
    <row r="39" spans="2:15" ht="16.5" x14ac:dyDescent="0.3">
      <c r="B39" s="181" t="s">
        <v>144</v>
      </c>
      <c r="C39" s="179">
        <v>1662.8228782287822</v>
      </c>
      <c r="D39" s="45"/>
      <c r="E39" s="57"/>
      <c r="F39" s="57"/>
      <c r="G39" s="57"/>
      <c r="H39" s="57"/>
      <c r="I39" s="154"/>
      <c r="J39" s="154"/>
      <c r="K39" s="45"/>
      <c r="N39" s="215"/>
      <c r="O39" s="214"/>
    </row>
    <row r="40" spans="2:15" ht="16.5" x14ac:dyDescent="0.3">
      <c r="B40" s="181" t="s">
        <v>145</v>
      </c>
      <c r="C40" s="179">
        <v>64.806273062730625</v>
      </c>
      <c r="D40" s="45"/>
      <c r="E40" s="57"/>
      <c r="F40" s="57"/>
      <c r="G40" s="57"/>
      <c r="H40" s="57"/>
      <c r="I40" s="154"/>
      <c r="J40" s="154"/>
      <c r="K40" s="45"/>
      <c r="N40" s="215"/>
      <c r="O40" s="214"/>
    </row>
    <row r="41" spans="2:15" ht="16.5" x14ac:dyDescent="0.3">
      <c r="B41" s="181" t="s">
        <v>146</v>
      </c>
      <c r="C41" s="179">
        <v>1465.8671586715868</v>
      </c>
      <c r="D41" s="45"/>
      <c r="E41" s="57"/>
      <c r="F41" s="57"/>
      <c r="G41" s="57"/>
      <c r="H41" s="57"/>
      <c r="I41" s="154"/>
      <c r="J41" s="154"/>
      <c r="K41" s="45"/>
      <c r="N41" s="215"/>
      <c r="O41" s="214"/>
    </row>
    <row r="42" spans="2:15" ht="16.5" x14ac:dyDescent="0.3">
      <c r="B42" s="181" t="s">
        <v>147</v>
      </c>
      <c r="C42" s="179">
        <v>1662.8228782287822</v>
      </c>
      <c r="D42" s="45"/>
      <c r="E42" s="57"/>
      <c r="F42" s="57"/>
      <c r="G42" s="57"/>
      <c r="H42" s="57"/>
      <c r="I42" s="154"/>
      <c r="J42" s="154"/>
      <c r="K42" s="45"/>
      <c r="N42" s="215"/>
      <c r="O42" s="214"/>
    </row>
    <row r="43" spans="2:15" ht="16.5" x14ac:dyDescent="0.3">
      <c r="B43" s="181" t="s">
        <v>148</v>
      </c>
      <c r="C43" s="179">
        <v>64.806273062730625</v>
      </c>
      <c r="D43" s="45"/>
      <c r="E43" s="57"/>
      <c r="F43" s="57"/>
      <c r="G43" s="57"/>
      <c r="H43" s="57"/>
      <c r="I43" s="154"/>
      <c r="J43" s="154"/>
      <c r="K43" s="45"/>
      <c r="N43" s="215"/>
      <c r="O43" s="214"/>
    </row>
    <row r="44" spans="2:15" ht="16.5" x14ac:dyDescent="0.3">
      <c r="B44" s="181"/>
      <c r="C44" s="179"/>
      <c r="D44" s="45"/>
      <c r="E44" s="57"/>
      <c r="F44" s="57"/>
      <c r="G44" s="57"/>
      <c r="H44" s="57"/>
      <c r="I44" s="154"/>
      <c r="J44" s="154"/>
      <c r="K44" s="45"/>
      <c r="N44" s="213"/>
      <c r="O44" s="214"/>
    </row>
    <row r="45" spans="2:15" ht="16.5" x14ac:dyDescent="0.3">
      <c r="B45" s="187"/>
      <c r="C45" s="208"/>
      <c r="D45" s="45"/>
      <c r="E45" s="57"/>
      <c r="F45" s="57"/>
      <c r="G45" s="57"/>
      <c r="H45" s="57"/>
      <c r="I45" s="154"/>
      <c r="J45" s="154"/>
      <c r="K45" s="45"/>
      <c r="N45" s="215"/>
      <c r="O45" s="214"/>
    </row>
    <row r="46" spans="2:15" ht="16.5" x14ac:dyDescent="0.3">
      <c r="B46" s="187"/>
      <c r="C46" s="199"/>
      <c r="D46" s="45"/>
      <c r="E46" s="57"/>
      <c r="F46" s="57"/>
      <c r="G46" s="57"/>
      <c r="H46" s="57"/>
      <c r="I46" s="154"/>
      <c r="J46" s="154"/>
      <c r="K46" s="45"/>
      <c r="N46" s="215"/>
      <c r="O46" s="214"/>
    </row>
    <row r="47" spans="2:15" ht="16.5" x14ac:dyDescent="0.3">
      <c r="B47" s="181"/>
      <c r="C47" s="179"/>
      <c r="D47" s="45"/>
      <c r="E47" s="57"/>
      <c r="F47" s="57"/>
      <c r="G47" s="57"/>
      <c r="H47" s="57"/>
      <c r="I47" s="154"/>
      <c r="J47" s="154"/>
      <c r="K47" s="45"/>
      <c r="N47" s="215"/>
      <c r="O47" s="214"/>
    </row>
    <row r="48" spans="2:15" ht="16.5" x14ac:dyDescent="0.3">
      <c r="B48" s="181"/>
      <c r="C48" s="179"/>
      <c r="D48" s="45"/>
      <c r="E48" s="57"/>
      <c r="F48" s="57"/>
      <c r="G48" s="57"/>
      <c r="H48" s="57"/>
      <c r="I48" s="154"/>
      <c r="J48" s="154"/>
      <c r="K48" s="45"/>
      <c r="N48" s="215"/>
      <c r="O48" s="214"/>
    </row>
    <row r="49" spans="2:15" ht="16.5" x14ac:dyDescent="0.3">
      <c r="B49" s="45"/>
      <c r="C49" s="45"/>
      <c r="D49" s="45"/>
      <c r="E49" s="57"/>
      <c r="F49" s="57"/>
      <c r="G49" s="57"/>
      <c r="H49" s="57"/>
      <c r="I49" s="154"/>
      <c r="J49" s="154"/>
      <c r="K49" s="45"/>
      <c r="N49" s="215"/>
      <c r="O49" s="214"/>
    </row>
    <row r="50" spans="2:15" ht="16.5" x14ac:dyDescent="0.3">
      <c r="B50" s="45"/>
      <c r="C50" s="45"/>
      <c r="D50" s="57"/>
      <c r="E50" s="57"/>
      <c r="F50" s="57"/>
      <c r="G50" s="57"/>
      <c r="H50" s="57"/>
      <c r="I50" s="154"/>
      <c r="J50" s="154"/>
      <c r="K50" s="45"/>
      <c r="N50" s="215"/>
      <c r="O50" s="214"/>
    </row>
    <row r="51" spans="2:15" ht="17.25" thickBot="1" x14ac:dyDescent="0.35">
      <c r="B51" s="209"/>
      <c r="C51" s="165"/>
      <c r="D51" s="155"/>
      <c r="E51" s="155"/>
      <c r="F51" s="155"/>
      <c r="G51" s="155"/>
      <c r="H51" s="155"/>
      <c r="I51" s="41"/>
      <c r="J51" s="41"/>
      <c r="K51" s="156"/>
      <c r="N51" s="215"/>
      <c r="O51" s="214"/>
    </row>
    <row r="52" spans="2:15" s="12" customFormat="1" ht="17.25" thickBot="1" x14ac:dyDescent="0.35">
      <c r="B52" s="55" t="s">
        <v>16</v>
      </c>
      <c r="C52" s="207">
        <f>SUM(C14:C51)</f>
        <v>41642.093874538747</v>
      </c>
      <c r="D52" s="36">
        <f>SUM(D14:D51)</f>
        <v>0</v>
      </c>
      <c r="E52" s="36">
        <f>SUM(E14:E15)</f>
        <v>0</v>
      </c>
      <c r="F52" s="42">
        <f>SUM(F14:F17)</f>
        <v>54412.7</v>
      </c>
      <c r="G52" s="42">
        <f>SUM(G14:G17)</f>
        <v>0</v>
      </c>
      <c r="H52" s="42">
        <f>SUM(H14:H15)</f>
        <v>0</v>
      </c>
      <c r="I52" s="43"/>
      <c r="J52" s="44"/>
      <c r="K52" s="44"/>
      <c r="N52" s="215"/>
      <c r="O52" s="214"/>
    </row>
    <row r="53" spans="2:15" ht="16.5" x14ac:dyDescent="0.3">
      <c r="B53" s="157"/>
      <c r="C53" s="164"/>
      <c r="D53" s="158"/>
      <c r="E53" s="158"/>
      <c r="F53" s="158"/>
      <c r="G53" s="158"/>
      <c r="H53" s="158"/>
      <c r="I53" s="159"/>
      <c r="J53" s="159"/>
      <c r="K53" s="159"/>
      <c r="N53" s="215"/>
      <c r="O53" s="214"/>
    </row>
    <row r="54" spans="2:15" ht="16.5" x14ac:dyDescent="0.3">
      <c r="B54" s="15" t="s">
        <v>30</v>
      </c>
      <c r="C54" s="190"/>
      <c r="D54" s="57"/>
      <c r="E54" s="57"/>
      <c r="F54" s="57"/>
      <c r="G54" s="57"/>
      <c r="H54" s="57"/>
      <c r="I54" s="45"/>
      <c r="J54" s="45"/>
      <c r="K54" s="45"/>
      <c r="N54" s="215"/>
      <c r="O54" s="214"/>
    </row>
    <row r="55" spans="2:15" ht="16.5" x14ac:dyDescent="0.3">
      <c r="B55" s="200" t="s">
        <v>149</v>
      </c>
      <c r="C55" s="199">
        <v>3984.0950184501844</v>
      </c>
      <c r="D55" s="57"/>
      <c r="E55" s="57"/>
      <c r="F55" s="57"/>
      <c r="G55" s="54"/>
      <c r="H55" s="57"/>
      <c r="I55" s="45"/>
      <c r="J55" s="45"/>
      <c r="K55" s="45"/>
      <c r="N55" s="215"/>
      <c r="O55" s="214"/>
    </row>
    <row r="56" spans="2:15" ht="16.5" x14ac:dyDescent="0.3">
      <c r="B56" s="200" t="s">
        <v>150</v>
      </c>
      <c r="C56" s="199">
        <v>261.19557195571957</v>
      </c>
      <c r="D56" s="57"/>
      <c r="E56" s="57"/>
      <c r="F56" s="57"/>
      <c r="G56" s="54"/>
      <c r="H56" s="57"/>
      <c r="I56" s="45"/>
      <c r="J56" s="45"/>
      <c r="K56" s="45"/>
      <c r="N56" s="215"/>
      <c r="O56" s="214"/>
    </row>
    <row r="57" spans="2:15" ht="16.5" x14ac:dyDescent="0.3">
      <c r="B57" s="200" t="s">
        <v>151</v>
      </c>
      <c r="C57" s="199">
        <v>212177.1217712177</v>
      </c>
      <c r="D57" s="57"/>
      <c r="E57" s="57"/>
      <c r="F57" s="160"/>
      <c r="G57" s="54"/>
      <c r="H57" s="57"/>
      <c r="I57" s="45"/>
      <c r="J57" s="45"/>
      <c r="K57" s="45"/>
      <c r="N57" s="215"/>
      <c r="O57" s="214"/>
    </row>
    <row r="58" spans="2:15" ht="16.5" x14ac:dyDescent="0.3">
      <c r="B58" s="200"/>
      <c r="C58" s="199"/>
      <c r="D58" s="57"/>
      <c r="E58" s="57"/>
      <c r="F58" s="160"/>
      <c r="G58" s="54"/>
      <c r="H58" s="57"/>
      <c r="I58" s="45"/>
      <c r="J58" s="45"/>
      <c r="K58" s="45"/>
      <c r="N58" s="215"/>
      <c r="O58" s="214"/>
    </row>
    <row r="59" spans="2:15" ht="16.5" x14ac:dyDescent="0.3">
      <c r="B59" s="205"/>
      <c r="C59" s="198"/>
      <c r="D59" s="57"/>
      <c r="E59" s="57"/>
      <c r="F59" s="160"/>
      <c r="G59" s="54"/>
      <c r="H59" s="57"/>
      <c r="I59" s="45"/>
      <c r="J59" s="45"/>
      <c r="K59" s="45"/>
      <c r="N59" s="215"/>
      <c r="O59" s="214"/>
    </row>
    <row r="60" spans="2:15" ht="17.25" thickBot="1" x14ac:dyDescent="0.35">
      <c r="B60" s="45"/>
      <c r="C60" s="190"/>
      <c r="D60" s="54"/>
      <c r="E60" s="57"/>
      <c r="F60" s="160"/>
      <c r="G60" s="54"/>
      <c r="H60" s="57"/>
      <c r="I60" s="45"/>
      <c r="J60" s="45"/>
      <c r="K60" s="45"/>
      <c r="N60" s="215"/>
      <c r="O60" s="214"/>
    </row>
    <row r="61" spans="2:15" ht="17.25" thickBot="1" x14ac:dyDescent="0.35">
      <c r="B61" s="55" t="s">
        <v>16</v>
      </c>
      <c r="C61" s="189">
        <f>SUM(C55:C60)</f>
        <v>216422.4123616236</v>
      </c>
      <c r="D61" s="61">
        <f>SUM(D55:D60)</f>
        <v>0</v>
      </c>
      <c r="E61" s="61">
        <f>SUM(E55:E56)</f>
        <v>0</v>
      </c>
      <c r="F61" s="36">
        <f>SUM(F55:F56)</f>
        <v>0</v>
      </c>
      <c r="G61" s="62">
        <f>SUM(G55:G56)</f>
        <v>0</v>
      </c>
      <c r="H61" s="57"/>
      <c r="I61" s="45"/>
      <c r="J61" s="45"/>
      <c r="K61" s="45"/>
      <c r="N61" s="215"/>
      <c r="O61" s="214"/>
    </row>
    <row r="62" spans="2:15" ht="16.5" x14ac:dyDescent="0.3">
      <c r="B62" s="17"/>
      <c r="C62" s="164"/>
      <c r="D62" s="158"/>
      <c r="E62" s="158"/>
      <c r="F62" s="158"/>
      <c r="G62" s="161"/>
      <c r="H62" s="161"/>
      <c r="I62" s="162"/>
      <c r="J62" s="162"/>
      <c r="K62" s="162"/>
      <c r="N62" s="215"/>
      <c r="O62" s="214"/>
    </row>
    <row r="63" spans="2:15" ht="16.5" x14ac:dyDescent="0.3">
      <c r="B63" s="15" t="s">
        <v>79</v>
      </c>
      <c r="C63" s="163"/>
      <c r="D63" s="164"/>
      <c r="E63" s="164"/>
      <c r="F63" s="164"/>
      <c r="G63" s="165"/>
      <c r="H63" s="165"/>
      <c r="I63" s="166"/>
      <c r="J63" s="166"/>
      <c r="K63" s="166"/>
      <c r="N63" s="194"/>
      <c r="O63" s="198"/>
    </row>
    <row r="64" spans="2:15" ht="16.5" x14ac:dyDescent="0.3">
      <c r="B64" s="206" t="s">
        <v>109</v>
      </c>
      <c r="C64" s="199">
        <v>7500</v>
      </c>
      <c r="D64" s="165"/>
      <c r="E64" s="165"/>
      <c r="F64" s="165"/>
      <c r="G64" s="165"/>
      <c r="H64" s="165"/>
      <c r="I64" s="166"/>
      <c r="J64" s="166"/>
      <c r="K64" s="166"/>
      <c r="N64" s="194"/>
      <c r="O64" s="198"/>
    </row>
    <row r="65" spans="2:15" s="177" customFormat="1" ht="16.5" x14ac:dyDescent="0.3">
      <c r="B65" s="206" t="s">
        <v>113</v>
      </c>
      <c r="C65" s="199">
        <v>4200</v>
      </c>
      <c r="D65" s="165"/>
      <c r="E65" s="165"/>
      <c r="F65" s="165"/>
      <c r="G65" s="165"/>
      <c r="H65" s="165"/>
      <c r="I65" s="166"/>
      <c r="J65" s="166"/>
      <c r="K65" s="166"/>
      <c r="N65" s="194"/>
      <c r="O65" s="198"/>
    </row>
    <row r="66" spans="2:15" s="177" customFormat="1" ht="16.5" x14ac:dyDescent="0.3">
      <c r="B66" s="206" t="s">
        <v>152</v>
      </c>
      <c r="C66" s="199">
        <v>160.51660516605168</v>
      </c>
      <c r="D66" s="165"/>
      <c r="E66" s="165"/>
      <c r="F66" s="165"/>
      <c r="G66" s="165"/>
      <c r="H66" s="165"/>
      <c r="I66" s="166"/>
      <c r="J66" s="166"/>
      <c r="K66" s="166"/>
      <c r="N66" s="194"/>
      <c r="O66" s="198"/>
    </row>
    <row r="67" spans="2:15" s="177" customFormat="1" ht="16.5" x14ac:dyDescent="0.3">
      <c r="B67" s="206" t="s">
        <v>88</v>
      </c>
      <c r="C67" s="199">
        <v>995.47970479704793</v>
      </c>
      <c r="D67" s="165"/>
      <c r="E67" s="165"/>
      <c r="F67" s="165"/>
      <c r="G67" s="165"/>
      <c r="H67" s="165"/>
      <c r="I67" s="166"/>
      <c r="J67" s="166"/>
      <c r="K67" s="166"/>
      <c r="N67" s="194"/>
      <c r="O67" s="198"/>
    </row>
    <row r="68" spans="2:15" s="177" customFormat="1" ht="16.5" x14ac:dyDescent="0.3">
      <c r="B68" s="206" t="s">
        <v>153</v>
      </c>
      <c r="C68" s="199">
        <v>1924.0774907749078</v>
      </c>
      <c r="D68" s="165"/>
      <c r="E68" s="165"/>
      <c r="F68" s="165"/>
      <c r="G68" s="165"/>
      <c r="H68" s="165"/>
      <c r="I68" s="166"/>
      <c r="J68" s="166"/>
      <c r="K68" s="166"/>
      <c r="N68" s="194"/>
      <c r="O68" s="198"/>
    </row>
    <row r="69" spans="2:15" ht="16.5" x14ac:dyDescent="0.3">
      <c r="B69" s="206" t="s">
        <v>154</v>
      </c>
      <c r="C69" s="199">
        <v>1783.210332103321</v>
      </c>
      <c r="D69" s="45"/>
      <c r="E69" s="165"/>
      <c r="F69" s="165"/>
      <c r="G69" s="165"/>
      <c r="H69" s="165"/>
      <c r="I69" s="166"/>
      <c r="J69" s="166"/>
      <c r="K69" s="166"/>
      <c r="N69" s="194"/>
      <c r="O69" s="198"/>
    </row>
    <row r="70" spans="2:15" s="177" customFormat="1" ht="16.5" x14ac:dyDescent="0.3">
      <c r="B70" s="206" t="s">
        <v>91</v>
      </c>
      <c r="C70" s="199">
        <v>368.68634686346866</v>
      </c>
      <c r="D70" s="166"/>
      <c r="E70" s="165"/>
      <c r="F70" s="165"/>
      <c r="G70" s="165"/>
      <c r="H70" s="165"/>
      <c r="I70" s="166"/>
      <c r="J70" s="166"/>
      <c r="K70" s="166"/>
      <c r="N70" s="191"/>
      <c r="O70" s="191"/>
    </row>
    <row r="71" spans="2:15" s="177" customFormat="1" ht="16.5" x14ac:dyDescent="0.3">
      <c r="B71" s="200" t="s">
        <v>89</v>
      </c>
      <c r="C71" s="199">
        <v>1190.0369003690037</v>
      </c>
      <c r="D71" s="166"/>
      <c r="E71" s="165"/>
      <c r="F71" s="165"/>
      <c r="G71" s="165"/>
      <c r="H71" s="165"/>
      <c r="I71" s="166"/>
      <c r="J71" s="166"/>
      <c r="K71" s="166"/>
      <c r="N71" s="191"/>
      <c r="O71" s="191"/>
    </row>
    <row r="72" spans="2:15" s="177" customFormat="1" ht="16.5" x14ac:dyDescent="0.3">
      <c r="B72" s="200" t="s">
        <v>155</v>
      </c>
      <c r="C72" s="199">
        <v>262.91512915129152</v>
      </c>
      <c r="D72" s="166"/>
      <c r="E72" s="165"/>
      <c r="F72" s="165"/>
      <c r="G72" s="165"/>
      <c r="H72" s="165"/>
      <c r="I72" s="166"/>
      <c r="J72" s="166"/>
      <c r="K72" s="166"/>
      <c r="N72" s="191"/>
      <c r="O72" s="191"/>
    </row>
    <row r="73" spans="2:15" s="177" customFormat="1" ht="16.5" x14ac:dyDescent="0.3">
      <c r="B73" s="200" t="s">
        <v>156</v>
      </c>
      <c r="C73" s="199">
        <v>175.27675276752768</v>
      </c>
      <c r="D73" s="166"/>
      <c r="E73" s="165"/>
      <c r="F73" s="165"/>
      <c r="G73" s="165"/>
      <c r="H73" s="165"/>
      <c r="I73" s="166"/>
      <c r="J73" s="166"/>
      <c r="K73" s="166"/>
      <c r="N73" s="191"/>
      <c r="O73" s="191"/>
    </row>
    <row r="74" spans="2:15" s="177" customFormat="1" ht="16.5" x14ac:dyDescent="0.3">
      <c r="B74" s="200" t="s">
        <v>89</v>
      </c>
      <c r="C74" s="199">
        <v>2019.2952029520295</v>
      </c>
      <c r="D74" s="166"/>
      <c r="E74" s="165"/>
      <c r="F74" s="165"/>
      <c r="G74" s="165"/>
      <c r="H74" s="165"/>
      <c r="I74" s="166"/>
      <c r="J74" s="166"/>
      <c r="K74" s="166"/>
      <c r="N74" s="191"/>
      <c r="O74" s="191"/>
    </row>
    <row r="75" spans="2:15" s="177" customFormat="1" ht="16.5" x14ac:dyDescent="0.3">
      <c r="B75" s="200" t="s">
        <v>157</v>
      </c>
      <c r="C75" s="199">
        <v>348.24723247232475</v>
      </c>
      <c r="D75" s="166"/>
      <c r="E75" s="165"/>
      <c r="F75" s="165"/>
      <c r="G75" s="165"/>
      <c r="H75" s="165"/>
      <c r="I75" s="166"/>
      <c r="J75" s="166"/>
      <c r="K75" s="166"/>
      <c r="N75" s="191"/>
      <c r="O75" s="191"/>
    </row>
    <row r="76" spans="2:15" s="177" customFormat="1" ht="16.5" x14ac:dyDescent="0.3">
      <c r="B76" s="200" t="s">
        <v>158</v>
      </c>
      <c r="C76" s="199">
        <v>426.85516605166049</v>
      </c>
      <c r="D76" s="166"/>
      <c r="E76" s="165"/>
      <c r="F76" s="165"/>
      <c r="G76" s="165"/>
      <c r="H76" s="165"/>
      <c r="I76" s="166"/>
      <c r="J76" s="166"/>
      <c r="K76" s="166"/>
      <c r="N76" s="191"/>
      <c r="O76" s="191"/>
    </row>
    <row r="77" spans="2:15" s="177" customFormat="1" ht="16.5" x14ac:dyDescent="0.3">
      <c r="B77" s="200" t="s">
        <v>159</v>
      </c>
      <c r="C77" s="199">
        <v>906.82656826568268</v>
      </c>
      <c r="D77" s="166"/>
      <c r="E77" s="165"/>
      <c r="F77" s="165"/>
      <c r="G77" s="165"/>
      <c r="H77" s="165"/>
      <c r="I77" s="166"/>
      <c r="J77" s="166"/>
      <c r="K77" s="166"/>
      <c r="N77" s="191"/>
      <c r="O77" s="191"/>
    </row>
    <row r="78" spans="2:15" s="177" customFormat="1" ht="16.5" x14ac:dyDescent="0.3">
      <c r="B78" s="200" t="s">
        <v>84</v>
      </c>
      <c r="C78" s="199">
        <v>742.61992619926195</v>
      </c>
      <c r="D78" s="166"/>
      <c r="E78" s="165"/>
      <c r="F78" s="165"/>
      <c r="G78" s="165"/>
      <c r="H78" s="165"/>
      <c r="I78" s="166"/>
      <c r="J78" s="166"/>
      <c r="K78" s="166"/>
      <c r="N78" s="191"/>
      <c r="O78" s="191"/>
    </row>
    <row r="79" spans="2:15" s="177" customFormat="1" ht="16.5" x14ac:dyDescent="0.3">
      <c r="B79" s="200" t="s">
        <v>84</v>
      </c>
      <c r="C79" s="199">
        <v>3386.1531365313654</v>
      </c>
      <c r="D79" s="166"/>
      <c r="E79" s="165"/>
      <c r="F79" s="165"/>
      <c r="G79" s="165"/>
      <c r="H79" s="165"/>
      <c r="I79" s="166"/>
      <c r="J79" s="166"/>
      <c r="K79" s="166"/>
      <c r="N79" s="191"/>
      <c r="O79" s="191"/>
    </row>
    <row r="80" spans="2:15" s="177" customFormat="1" ht="16.5" x14ac:dyDescent="0.3">
      <c r="B80" s="200" t="s">
        <v>160</v>
      </c>
      <c r="C80" s="199">
        <v>2308.210332103321</v>
      </c>
      <c r="D80" s="166"/>
      <c r="E80" s="165"/>
      <c r="F80" s="165"/>
      <c r="G80" s="165"/>
      <c r="H80" s="165"/>
      <c r="I80" s="166"/>
      <c r="J80" s="166"/>
      <c r="K80" s="166"/>
      <c r="N80" s="191"/>
      <c r="O80" s="191"/>
    </row>
    <row r="81" spans="2:15" s="177" customFormat="1" ht="16.5" x14ac:dyDescent="0.3">
      <c r="B81" s="200" t="s">
        <v>161</v>
      </c>
      <c r="C81" s="199">
        <v>751.56826568265683</v>
      </c>
      <c r="D81" s="166"/>
      <c r="E81" s="165"/>
      <c r="F81" s="165"/>
      <c r="G81" s="165"/>
      <c r="H81" s="165"/>
      <c r="I81" s="166"/>
      <c r="J81" s="166"/>
      <c r="K81" s="166"/>
      <c r="N81" s="191"/>
      <c r="O81" s="191"/>
    </row>
    <row r="82" spans="2:15" s="177" customFormat="1" ht="16.5" x14ac:dyDescent="0.3">
      <c r="B82" s="200" t="s">
        <v>162</v>
      </c>
      <c r="C82" s="199">
        <v>104.92619926199264</v>
      </c>
      <c r="D82" s="166"/>
      <c r="E82" s="165"/>
      <c r="F82" s="165"/>
      <c r="G82" s="165"/>
      <c r="H82" s="165"/>
      <c r="I82" s="166"/>
      <c r="J82" s="166"/>
      <c r="K82" s="166"/>
      <c r="N82" s="191"/>
      <c r="O82" s="191"/>
    </row>
    <row r="83" spans="2:15" s="177" customFormat="1" ht="16.5" x14ac:dyDescent="0.3">
      <c r="B83" s="200"/>
      <c r="C83" s="199"/>
      <c r="D83" s="166"/>
      <c r="E83" s="165"/>
      <c r="F83" s="165"/>
      <c r="G83" s="165"/>
      <c r="H83" s="165"/>
      <c r="I83" s="166"/>
      <c r="J83" s="166"/>
      <c r="K83" s="166"/>
      <c r="N83" s="191"/>
      <c r="O83" s="191"/>
    </row>
    <row r="84" spans="2:15" s="177" customFormat="1" ht="16.5" x14ac:dyDescent="0.3">
      <c r="B84" s="187"/>
      <c r="C84" s="208"/>
      <c r="D84" s="166"/>
      <c r="E84" s="165"/>
      <c r="F84" s="165"/>
      <c r="G84" s="165"/>
      <c r="H84" s="165"/>
      <c r="I84" s="166"/>
      <c r="J84" s="166"/>
      <c r="K84" s="166"/>
      <c r="N84" s="191"/>
      <c r="O84" s="191"/>
    </row>
    <row r="85" spans="2:15" s="177" customFormat="1" ht="16.5" x14ac:dyDescent="0.3">
      <c r="B85" s="187"/>
      <c r="C85" s="208"/>
      <c r="D85" s="166"/>
      <c r="E85" s="165"/>
      <c r="F85" s="165"/>
      <c r="G85" s="165"/>
      <c r="H85" s="165"/>
      <c r="I85" s="166"/>
      <c r="J85" s="166"/>
      <c r="K85" s="166"/>
      <c r="N85" s="191"/>
      <c r="O85" s="191"/>
    </row>
    <row r="86" spans="2:15" s="177" customFormat="1" ht="16.5" x14ac:dyDescent="0.3">
      <c r="B86" s="187"/>
      <c r="C86" s="208"/>
      <c r="D86" s="166"/>
      <c r="E86" s="165"/>
      <c r="F86" s="165"/>
      <c r="G86" s="165"/>
      <c r="H86" s="165"/>
      <c r="I86" s="166"/>
      <c r="J86" s="166"/>
      <c r="K86" s="166"/>
      <c r="N86" s="191"/>
      <c r="O86" s="191"/>
    </row>
    <row r="87" spans="2:15" s="177" customFormat="1" ht="16.5" x14ac:dyDescent="0.3">
      <c r="B87" s="187"/>
      <c r="C87" s="208"/>
      <c r="D87" s="166"/>
      <c r="E87" s="165"/>
      <c r="F87" s="165"/>
      <c r="G87" s="165"/>
      <c r="H87" s="165"/>
      <c r="I87" s="166"/>
      <c r="J87" s="166"/>
      <c r="K87" s="166"/>
      <c r="N87" s="191"/>
      <c r="O87" s="191"/>
    </row>
    <row r="88" spans="2:15" s="177" customFormat="1" ht="16.5" x14ac:dyDescent="0.3">
      <c r="B88" s="187"/>
      <c r="C88" s="199"/>
      <c r="D88" s="166"/>
      <c r="E88" s="165"/>
      <c r="F88" s="165"/>
      <c r="G88" s="165"/>
      <c r="H88" s="165"/>
      <c r="I88" s="166"/>
      <c r="J88" s="166"/>
      <c r="K88" s="166"/>
      <c r="N88" s="191"/>
      <c r="O88" s="191"/>
    </row>
    <row r="89" spans="2:15" s="177" customFormat="1" ht="16.5" x14ac:dyDescent="0.3">
      <c r="B89" s="187"/>
      <c r="C89" s="199"/>
      <c r="D89" s="166"/>
      <c r="E89" s="165"/>
      <c r="F89" s="165"/>
      <c r="G89" s="165"/>
      <c r="H89" s="165"/>
      <c r="I89" s="166"/>
      <c r="J89" s="166"/>
      <c r="K89" s="166"/>
      <c r="N89" s="191"/>
      <c r="O89" s="191"/>
    </row>
    <row r="90" spans="2:15" ht="16.5" x14ac:dyDescent="0.3">
      <c r="B90" s="187"/>
      <c r="C90" s="199"/>
      <c r="D90" s="45"/>
      <c r="E90" s="165"/>
      <c r="F90" s="165"/>
      <c r="G90" s="165"/>
      <c r="H90" s="165"/>
      <c r="I90" s="166"/>
      <c r="J90" s="166"/>
      <c r="K90" s="166"/>
      <c r="N90" s="191"/>
      <c r="O90" s="191"/>
    </row>
    <row r="91" spans="2:15" ht="16.5" x14ac:dyDescent="0.3">
      <c r="B91" s="194"/>
      <c r="C91" s="196"/>
      <c r="D91" s="167"/>
      <c r="E91" s="165"/>
      <c r="F91" s="165"/>
      <c r="G91" s="165"/>
      <c r="H91" s="165"/>
      <c r="I91" s="166"/>
      <c r="J91" s="166"/>
      <c r="K91" s="166"/>
      <c r="N91" s="191"/>
      <c r="O91" s="191"/>
    </row>
    <row r="92" spans="2:15" ht="17.25" thickBot="1" x14ac:dyDescent="0.35">
      <c r="B92" s="59"/>
      <c r="C92" s="167"/>
      <c r="D92" s="167"/>
      <c r="E92" s="165"/>
      <c r="F92" s="165"/>
      <c r="G92" s="165"/>
      <c r="H92" s="165"/>
      <c r="I92" s="166"/>
      <c r="J92" s="166"/>
      <c r="K92" s="166"/>
      <c r="N92" s="191"/>
      <c r="O92" s="191"/>
    </row>
    <row r="93" spans="2:15" ht="17.25" thickBot="1" x14ac:dyDescent="0.35">
      <c r="B93" s="55" t="s">
        <v>16</v>
      </c>
      <c r="C93" s="37">
        <f>SUM(C64:C92)</f>
        <v>29554.901291512913</v>
      </c>
      <c r="D93" s="38">
        <f>SUM(D64:D92)</f>
        <v>0</v>
      </c>
      <c r="E93" s="38">
        <f>SUM(E64:E90)</f>
        <v>0</v>
      </c>
      <c r="F93" s="168"/>
      <c r="G93" s="168"/>
      <c r="H93" s="168"/>
      <c r="I93" s="169"/>
      <c r="J93" s="170"/>
      <c r="K93" s="170"/>
      <c r="N93" s="191"/>
      <c r="O93" s="192"/>
    </row>
    <row r="94" spans="2:15" ht="16.5" x14ac:dyDescent="0.3">
      <c r="B94" s="17"/>
      <c r="C94" s="39"/>
      <c r="D94" s="39"/>
      <c r="E94" s="39"/>
      <c r="F94" s="39"/>
      <c r="G94" s="39"/>
      <c r="H94" s="39"/>
      <c r="I94" s="17"/>
      <c r="J94" s="17"/>
      <c r="K94" s="17"/>
      <c r="N94" s="191"/>
      <c r="O94" s="191"/>
    </row>
    <row r="95" spans="2:15" ht="16.5" x14ac:dyDescent="0.3">
      <c r="B95" s="15" t="s">
        <v>31</v>
      </c>
      <c r="C95" s="40"/>
      <c r="D95" s="40"/>
      <c r="E95" s="40"/>
      <c r="F95" s="57"/>
      <c r="G95" s="57"/>
      <c r="H95" s="57"/>
      <c r="I95" s="45"/>
      <c r="J95" s="45"/>
      <c r="K95" s="45"/>
      <c r="N95" s="191"/>
      <c r="O95" s="191"/>
    </row>
    <row r="96" spans="2:15" ht="16.5" x14ac:dyDescent="0.3">
      <c r="B96" s="51"/>
      <c r="C96" s="95"/>
      <c r="D96" s="95"/>
      <c r="E96" s="54"/>
      <c r="F96" s="54"/>
      <c r="G96" s="54"/>
      <c r="H96" s="57"/>
      <c r="I96" s="45"/>
      <c r="J96" s="45"/>
      <c r="K96" s="45"/>
      <c r="N96" s="191"/>
      <c r="O96" s="191"/>
    </row>
    <row r="97" spans="2:15" ht="16.5" x14ac:dyDescent="0.3">
      <c r="B97" s="45"/>
      <c r="C97" s="54"/>
      <c r="D97" s="54"/>
      <c r="E97" s="54"/>
      <c r="F97" s="54"/>
      <c r="G97" s="54"/>
      <c r="H97" s="57"/>
      <c r="I97" s="45"/>
      <c r="J97" s="45"/>
      <c r="K97" s="45"/>
      <c r="N97" s="191"/>
      <c r="O97" s="191"/>
    </row>
    <row r="98" spans="2:15" ht="16.5" x14ac:dyDescent="0.3">
      <c r="B98" s="45"/>
      <c r="C98" s="54"/>
      <c r="D98" s="54"/>
      <c r="E98" s="54"/>
      <c r="F98" s="54"/>
      <c r="G98" s="54"/>
      <c r="H98" s="57"/>
      <c r="I98" s="45"/>
      <c r="J98" s="45"/>
      <c r="K98" s="45"/>
      <c r="N98" s="191"/>
      <c r="O98" s="191"/>
    </row>
    <row r="99" spans="2:15" ht="16.5" x14ac:dyDescent="0.3">
      <c r="B99" s="45"/>
      <c r="C99" s="54"/>
      <c r="D99" s="54"/>
      <c r="E99" s="54"/>
      <c r="F99" s="54"/>
      <c r="G99" s="54"/>
      <c r="H99" s="57"/>
      <c r="I99" s="45"/>
      <c r="J99" s="45"/>
      <c r="K99" s="45"/>
      <c r="N99" s="191"/>
      <c r="O99" s="191"/>
    </row>
    <row r="100" spans="2:15" ht="16.5" x14ac:dyDescent="0.3">
      <c r="B100" s="45"/>
      <c r="C100" s="54"/>
      <c r="D100" s="54"/>
      <c r="E100" s="54"/>
      <c r="F100" s="54"/>
      <c r="G100" s="54"/>
      <c r="H100" s="57"/>
      <c r="I100" s="45"/>
      <c r="J100" s="45"/>
      <c r="K100" s="45"/>
      <c r="N100" s="191"/>
      <c r="O100" s="191"/>
    </row>
    <row r="101" spans="2:15" ht="16.5" x14ac:dyDescent="0.3">
      <c r="B101" s="45"/>
      <c r="C101" s="54"/>
      <c r="D101" s="54"/>
      <c r="E101" s="54"/>
      <c r="F101" s="54"/>
      <c r="G101" s="54"/>
      <c r="H101" s="57"/>
      <c r="I101" s="45"/>
      <c r="J101" s="45"/>
      <c r="K101" s="45"/>
      <c r="N101" s="191"/>
      <c r="O101" s="191"/>
    </row>
    <row r="102" spans="2:15" ht="17.25" thickBot="1" x14ac:dyDescent="0.35">
      <c r="B102" s="53"/>
      <c r="C102" s="54"/>
      <c r="D102" s="54"/>
      <c r="E102" s="54"/>
      <c r="F102" s="57"/>
      <c r="G102" s="57"/>
      <c r="H102" s="57"/>
      <c r="I102" s="45"/>
      <c r="J102" s="45"/>
      <c r="K102" s="45"/>
      <c r="N102" s="191"/>
      <c r="O102" s="191"/>
    </row>
    <row r="103" spans="2:15" ht="13.5" thickBot="1" x14ac:dyDescent="0.25">
      <c r="B103" s="55" t="s">
        <v>16</v>
      </c>
      <c r="C103" s="58">
        <f>SUM(C96:C101)</f>
        <v>0</v>
      </c>
      <c r="D103" s="58">
        <f>SUM(D96:D102)</f>
        <v>0</v>
      </c>
      <c r="E103" s="58">
        <f>SUM(E96:E101)</f>
        <v>0</v>
      </c>
      <c r="F103" s="58">
        <f>SUM(F96:F98)</f>
        <v>0</v>
      </c>
      <c r="G103" s="38">
        <f>SUM(G96:G98)</f>
        <v>0</v>
      </c>
      <c r="H103" s="168"/>
      <c r="I103" s="169"/>
      <c r="J103" s="170"/>
      <c r="K103" s="170"/>
    </row>
    <row r="104" spans="2:15" x14ac:dyDescent="0.2">
      <c r="B104" s="17"/>
      <c r="C104" s="39"/>
      <c r="D104" s="39"/>
      <c r="E104" s="39"/>
      <c r="F104" s="39"/>
      <c r="G104" s="39"/>
      <c r="H104" s="39"/>
      <c r="I104" s="17"/>
      <c r="J104" s="17"/>
      <c r="K104" s="17"/>
    </row>
    <row r="105" spans="2:15" x14ac:dyDescent="0.2">
      <c r="B105" s="15" t="s">
        <v>32</v>
      </c>
      <c r="C105" s="180"/>
      <c r="D105" s="40"/>
      <c r="E105" s="40"/>
      <c r="F105" s="57"/>
      <c r="G105" s="57"/>
      <c r="H105" s="57"/>
      <c r="I105" s="45"/>
      <c r="J105" s="45"/>
      <c r="K105" s="153"/>
    </row>
    <row r="106" spans="2:15" ht="16.5" x14ac:dyDescent="0.3">
      <c r="B106" s="201"/>
      <c r="C106" s="201"/>
      <c r="D106" s="45"/>
      <c r="E106" s="40"/>
      <c r="F106" s="54"/>
      <c r="G106" s="54"/>
      <c r="H106" s="40"/>
      <c r="I106" s="45"/>
      <c r="J106" s="45"/>
      <c r="K106" s="153"/>
    </row>
    <row r="107" spans="2:15" ht="16.5" x14ac:dyDescent="0.3">
      <c r="B107" s="201"/>
      <c r="C107" s="201"/>
      <c r="D107" s="45"/>
      <c r="E107" s="40"/>
      <c r="F107" s="54"/>
      <c r="G107" s="54"/>
      <c r="H107" s="40"/>
      <c r="I107" s="45"/>
      <c r="J107" s="45"/>
      <c r="K107" s="153"/>
    </row>
    <row r="108" spans="2:15" ht="16.5" x14ac:dyDescent="0.3">
      <c r="B108" s="186"/>
      <c r="C108" s="179"/>
      <c r="D108" s="45"/>
      <c r="E108" s="40"/>
      <c r="F108" s="54"/>
      <c r="G108" s="54"/>
      <c r="H108" s="40"/>
      <c r="I108" s="45"/>
      <c r="J108" s="45"/>
      <c r="K108" s="153"/>
    </row>
    <row r="109" spans="2:15" ht="16.5" x14ac:dyDescent="0.3">
      <c r="B109" s="186"/>
      <c r="C109" s="179"/>
      <c r="D109" s="45"/>
      <c r="E109" s="40"/>
      <c r="F109" s="54"/>
      <c r="G109" s="54"/>
      <c r="H109" s="40"/>
      <c r="I109" s="45"/>
      <c r="J109" s="45"/>
      <c r="K109" s="153"/>
    </row>
    <row r="110" spans="2:15" ht="16.5" x14ac:dyDescent="0.3">
      <c r="B110" s="186"/>
      <c r="C110" s="179"/>
      <c r="D110" s="45"/>
      <c r="E110" s="40"/>
      <c r="F110" s="54"/>
      <c r="G110" s="54"/>
      <c r="H110" s="40"/>
      <c r="I110" s="45"/>
      <c r="J110" s="45"/>
      <c r="K110" s="153"/>
    </row>
    <row r="111" spans="2:15" ht="16.5" x14ac:dyDescent="0.3">
      <c r="B111" s="186"/>
      <c r="C111" s="179"/>
      <c r="D111" s="45"/>
      <c r="E111" s="40"/>
      <c r="F111" s="54"/>
      <c r="G111" s="54"/>
      <c r="H111" s="40"/>
      <c r="I111" s="45"/>
      <c r="J111" s="45"/>
      <c r="K111" s="153"/>
    </row>
    <row r="112" spans="2:15" ht="17.25" thickBot="1" x14ac:dyDescent="0.35">
      <c r="B112" s="186"/>
      <c r="C112" s="179"/>
      <c r="D112" s="40"/>
      <c r="E112" s="40"/>
      <c r="F112" s="57"/>
      <c r="G112" s="57"/>
      <c r="H112" s="57"/>
      <c r="I112" s="45"/>
      <c r="J112" s="45"/>
      <c r="K112" s="153"/>
    </row>
    <row r="113" spans="2:11" ht="13.5" thickBot="1" x14ac:dyDescent="0.25">
      <c r="B113" s="55" t="s">
        <v>16</v>
      </c>
      <c r="C113" s="58">
        <f>SUM(C106:C112)</f>
        <v>0</v>
      </c>
      <c r="D113" s="38">
        <f>SUM(D106:D112)</f>
        <v>0</v>
      </c>
      <c r="E113" s="38">
        <f>SUM(E106)</f>
        <v>0</v>
      </c>
      <c r="F113" s="38">
        <f>SUM(F106)</f>
        <v>0</v>
      </c>
      <c r="G113" s="38">
        <f>SUM(G106)</f>
        <v>0</v>
      </c>
      <c r="H113" s="168">
        <f>F113-G113</f>
        <v>0</v>
      </c>
      <c r="I113" s="169"/>
      <c r="J113" s="170"/>
      <c r="K113" s="170"/>
    </row>
    <row r="114" spans="2:11" x14ac:dyDescent="0.2">
      <c r="B114" s="17"/>
      <c r="C114" s="39"/>
      <c r="D114" s="39"/>
      <c r="E114" s="39"/>
      <c r="F114" s="39"/>
      <c r="G114" s="39"/>
      <c r="H114" s="39"/>
      <c r="I114" s="17"/>
      <c r="J114" s="17"/>
      <c r="K114" s="17"/>
    </row>
    <row r="115" spans="2:11" x14ac:dyDescent="0.2">
      <c r="B115" s="15" t="s">
        <v>33</v>
      </c>
      <c r="C115" s="180"/>
      <c r="D115" s="180"/>
      <c r="E115" s="40"/>
      <c r="F115" s="57"/>
      <c r="G115" s="57"/>
      <c r="H115" s="57"/>
      <c r="I115" s="45"/>
      <c r="J115" s="45"/>
      <c r="K115" s="153"/>
    </row>
    <row r="116" spans="2:11" s="177" customFormat="1" ht="16.5" x14ac:dyDescent="0.3">
      <c r="B116" s="193" t="s">
        <v>105</v>
      </c>
      <c r="C116" s="199">
        <v>2860</v>
      </c>
      <c r="E116" s="176"/>
      <c r="F116" s="167"/>
      <c r="G116" s="167"/>
      <c r="H116" s="176"/>
      <c r="I116" s="166"/>
      <c r="J116" s="166"/>
      <c r="K116" s="98"/>
    </row>
    <row r="117" spans="2:11" ht="16.5" x14ac:dyDescent="0.3">
      <c r="B117" s="193" t="s">
        <v>106</v>
      </c>
      <c r="C117" s="199">
        <v>2570.4</v>
      </c>
      <c r="D117" s="185"/>
      <c r="E117" s="40"/>
      <c r="F117" s="54"/>
      <c r="G117" s="54"/>
      <c r="H117" s="40"/>
      <c r="I117" s="45"/>
      <c r="J117" s="45"/>
      <c r="K117" s="153"/>
    </row>
    <row r="118" spans="2:11" ht="16.5" x14ac:dyDescent="0.3">
      <c r="B118" s="193" t="s">
        <v>107</v>
      </c>
      <c r="C118" s="199">
        <v>91.2</v>
      </c>
      <c r="D118" s="185"/>
      <c r="E118" s="40"/>
      <c r="F118" s="54"/>
      <c r="G118" s="54"/>
      <c r="H118" s="40"/>
      <c r="I118" s="45"/>
      <c r="J118" s="45"/>
      <c r="K118" s="153"/>
    </row>
    <row r="119" spans="2:11" ht="16.5" x14ac:dyDescent="0.3">
      <c r="B119" s="193" t="s">
        <v>108</v>
      </c>
      <c r="C119" s="199">
        <v>400</v>
      </c>
      <c r="D119" s="185"/>
      <c r="E119" s="40"/>
      <c r="F119" s="54"/>
      <c r="G119" s="54"/>
      <c r="H119" s="40"/>
      <c r="I119" s="45"/>
      <c r="J119" s="45"/>
      <c r="K119" s="153"/>
    </row>
    <row r="120" spans="2:11" ht="16.5" x14ac:dyDescent="0.3">
      <c r="B120" s="193" t="s">
        <v>107</v>
      </c>
      <c r="C120" s="199">
        <v>70</v>
      </c>
      <c r="D120" s="185"/>
      <c r="E120" s="40"/>
      <c r="F120" s="54"/>
      <c r="G120" s="54"/>
      <c r="H120" s="40"/>
      <c r="I120" s="45"/>
      <c r="J120" s="45"/>
      <c r="K120" s="153"/>
    </row>
    <row r="121" spans="2:11" ht="16.5" x14ac:dyDescent="0.3">
      <c r="B121" s="193" t="s">
        <v>110</v>
      </c>
      <c r="C121" s="199">
        <v>500</v>
      </c>
      <c r="D121" s="185"/>
      <c r="E121" s="40"/>
      <c r="F121" s="54"/>
      <c r="G121" s="54"/>
      <c r="H121" s="40"/>
      <c r="I121" s="45"/>
      <c r="J121" s="45"/>
      <c r="K121" s="153"/>
    </row>
    <row r="122" spans="2:11" ht="16.5" x14ac:dyDescent="0.3">
      <c r="B122" s="193" t="s">
        <v>105</v>
      </c>
      <c r="C122" s="199">
        <v>2600</v>
      </c>
      <c r="D122" s="185"/>
      <c r="E122" s="40"/>
      <c r="F122" s="54"/>
      <c r="G122" s="54"/>
      <c r="H122" s="40"/>
      <c r="I122" s="45"/>
      <c r="J122" s="45"/>
      <c r="K122" s="153"/>
    </row>
    <row r="123" spans="2:11" ht="16.5" x14ac:dyDescent="0.3">
      <c r="B123" s="193" t="s">
        <v>111</v>
      </c>
      <c r="C123" s="199">
        <v>619.36</v>
      </c>
      <c r="D123" s="185"/>
      <c r="E123" s="40"/>
      <c r="F123" s="54"/>
      <c r="G123" s="54"/>
      <c r="H123" s="40"/>
      <c r="I123" s="45"/>
      <c r="J123" s="45"/>
      <c r="K123" s="153"/>
    </row>
    <row r="124" spans="2:11" ht="16.5" x14ac:dyDescent="0.3">
      <c r="B124" s="193" t="s">
        <v>107</v>
      </c>
      <c r="C124" s="199">
        <v>113</v>
      </c>
      <c r="D124" s="185"/>
      <c r="E124" s="40"/>
      <c r="F124" s="54"/>
      <c r="G124" s="54"/>
      <c r="H124" s="40"/>
      <c r="I124" s="45"/>
      <c r="J124" s="45"/>
      <c r="K124" s="153"/>
    </row>
    <row r="125" spans="2:11" ht="16.5" x14ac:dyDescent="0.3">
      <c r="B125" s="187" t="s">
        <v>112</v>
      </c>
      <c r="C125" s="199">
        <v>750</v>
      </c>
      <c r="D125" s="185"/>
      <c r="E125" s="40"/>
      <c r="F125" s="54"/>
      <c r="G125" s="54"/>
      <c r="H125" s="40"/>
      <c r="I125" s="45"/>
      <c r="J125" s="45"/>
      <c r="K125" s="153"/>
    </row>
    <row r="126" spans="2:11" ht="16.5" x14ac:dyDescent="0.3">
      <c r="B126" s="210" t="s">
        <v>107</v>
      </c>
      <c r="C126" s="145">
        <v>85</v>
      </c>
      <c r="D126" s="185"/>
      <c r="E126" s="40"/>
      <c r="F126" s="54"/>
      <c r="G126" s="54"/>
      <c r="H126" s="40"/>
      <c r="I126" s="45"/>
      <c r="J126" s="45"/>
      <c r="K126" s="153"/>
    </row>
    <row r="127" spans="2:11" ht="16.5" x14ac:dyDescent="0.3">
      <c r="B127" s="210" t="s">
        <v>94</v>
      </c>
      <c r="C127" s="145">
        <v>112.5</v>
      </c>
      <c r="D127" s="182"/>
      <c r="E127" s="40"/>
      <c r="F127" s="54"/>
      <c r="G127" s="54"/>
      <c r="H127" s="40"/>
      <c r="I127" s="45"/>
      <c r="J127" s="45"/>
      <c r="K127" s="153"/>
    </row>
    <row r="128" spans="2:11" ht="16.5" x14ac:dyDescent="0.3">
      <c r="B128" s="210" t="s">
        <v>114</v>
      </c>
      <c r="C128" s="145">
        <v>2400</v>
      </c>
      <c r="D128" s="185"/>
      <c r="E128" s="40"/>
      <c r="F128" s="54"/>
      <c r="G128" s="54"/>
      <c r="H128" s="40"/>
      <c r="I128" s="45"/>
      <c r="J128" s="45"/>
      <c r="K128" s="153"/>
    </row>
    <row r="129" spans="2:11" ht="16.5" x14ac:dyDescent="0.3">
      <c r="B129" s="210" t="s">
        <v>115</v>
      </c>
      <c r="C129" s="145">
        <v>90</v>
      </c>
      <c r="D129" s="185"/>
      <c r="E129" s="40"/>
      <c r="F129" s="54"/>
      <c r="G129" s="54"/>
      <c r="H129" s="40"/>
      <c r="I129" s="45"/>
      <c r="J129" s="45"/>
      <c r="K129" s="153"/>
    </row>
    <row r="130" spans="2:11" ht="16.5" x14ac:dyDescent="0.3">
      <c r="B130" s="210" t="s">
        <v>116</v>
      </c>
      <c r="C130" s="145">
        <v>366</v>
      </c>
      <c r="D130" s="185"/>
      <c r="E130" s="40"/>
      <c r="F130" s="54"/>
      <c r="G130" s="54"/>
      <c r="H130" s="40"/>
      <c r="I130" s="45"/>
      <c r="J130" s="45"/>
      <c r="K130" s="153"/>
    </row>
    <row r="131" spans="2:11" ht="16.5" x14ac:dyDescent="0.3">
      <c r="B131" s="210" t="s">
        <v>115</v>
      </c>
      <c r="C131" s="145">
        <v>10.98</v>
      </c>
      <c r="D131" s="185"/>
      <c r="E131" s="40"/>
      <c r="F131" s="54"/>
      <c r="G131" s="54"/>
      <c r="H131" s="40"/>
      <c r="I131" s="45"/>
      <c r="J131" s="45"/>
      <c r="K131" s="153"/>
    </row>
    <row r="132" spans="2:11" ht="16.5" x14ac:dyDescent="0.3">
      <c r="B132" s="210" t="s">
        <v>95</v>
      </c>
      <c r="C132" s="145">
        <v>2340</v>
      </c>
      <c r="D132" s="185"/>
      <c r="E132" s="40"/>
      <c r="F132" s="54"/>
      <c r="G132" s="54"/>
      <c r="H132" s="40"/>
      <c r="I132" s="45"/>
      <c r="J132" s="45"/>
      <c r="K132" s="153"/>
    </row>
    <row r="133" spans="2:11" ht="16.5" x14ac:dyDescent="0.3">
      <c r="B133" s="210" t="s">
        <v>95</v>
      </c>
      <c r="C133" s="145">
        <v>2340</v>
      </c>
      <c r="D133" s="185"/>
      <c r="E133" s="40"/>
      <c r="F133" s="54"/>
      <c r="G133" s="54"/>
      <c r="H133" s="40"/>
      <c r="I133" s="45"/>
      <c r="J133" s="45"/>
      <c r="K133" s="153"/>
    </row>
    <row r="134" spans="2:11" ht="16.5" x14ac:dyDescent="0.3">
      <c r="B134" s="210" t="s">
        <v>117</v>
      </c>
      <c r="C134" s="145">
        <v>4046</v>
      </c>
      <c r="D134" s="185"/>
      <c r="E134" s="40"/>
      <c r="F134" s="54"/>
      <c r="G134" s="54"/>
      <c r="H134" s="40"/>
      <c r="I134" s="45"/>
      <c r="J134" s="45"/>
      <c r="K134" s="153"/>
    </row>
    <row r="135" spans="2:11" ht="16.5" x14ac:dyDescent="0.3">
      <c r="B135" s="210" t="s">
        <v>118</v>
      </c>
      <c r="C135" s="145">
        <v>804</v>
      </c>
      <c r="D135" s="185"/>
      <c r="E135" s="40"/>
      <c r="F135" s="54"/>
      <c r="G135" s="54"/>
      <c r="H135" s="40"/>
      <c r="I135" s="45"/>
      <c r="J135" s="45"/>
      <c r="K135" s="153"/>
    </row>
    <row r="136" spans="2:11" ht="16.5" x14ac:dyDescent="0.3">
      <c r="B136" s="210" t="s">
        <v>118</v>
      </c>
      <c r="C136" s="145">
        <v>804</v>
      </c>
      <c r="D136" s="185"/>
      <c r="E136" s="40"/>
      <c r="F136" s="54"/>
      <c r="G136" s="54"/>
      <c r="H136" s="40"/>
      <c r="I136" s="45"/>
      <c r="J136" s="45"/>
      <c r="K136" s="153"/>
    </row>
    <row r="137" spans="2:11" ht="16.5" x14ac:dyDescent="0.3">
      <c r="B137" s="210" t="s">
        <v>118</v>
      </c>
      <c r="C137" s="145">
        <v>804</v>
      </c>
      <c r="D137" s="185"/>
      <c r="E137" s="40"/>
      <c r="F137" s="54"/>
      <c r="G137" s="54"/>
      <c r="H137" s="40"/>
      <c r="I137" s="45"/>
      <c r="J137" s="45"/>
      <c r="K137" s="153"/>
    </row>
    <row r="138" spans="2:11" ht="16.5" x14ac:dyDescent="0.3">
      <c r="B138" s="210" t="s">
        <v>119</v>
      </c>
      <c r="C138" s="145">
        <v>170</v>
      </c>
      <c r="D138" s="185"/>
      <c r="E138" s="40"/>
      <c r="F138" s="54"/>
      <c r="G138" s="54"/>
      <c r="H138" s="40"/>
      <c r="I138" s="45"/>
      <c r="J138" s="45"/>
      <c r="K138" s="153"/>
    </row>
    <row r="139" spans="2:11" ht="16.5" x14ac:dyDescent="0.3">
      <c r="B139" s="210" t="s">
        <v>120</v>
      </c>
      <c r="C139" s="145">
        <v>1137.4000000000001</v>
      </c>
      <c r="D139" s="185"/>
      <c r="E139" s="40"/>
      <c r="F139" s="54"/>
      <c r="G139" s="54"/>
      <c r="H139" s="40"/>
      <c r="I139" s="45"/>
      <c r="J139" s="45"/>
      <c r="K139" s="153"/>
    </row>
    <row r="140" spans="2:11" ht="16.5" x14ac:dyDescent="0.3">
      <c r="B140" s="210" t="s">
        <v>94</v>
      </c>
      <c r="C140" s="145">
        <v>113</v>
      </c>
      <c r="D140" s="185"/>
      <c r="E140" s="40"/>
      <c r="F140" s="54"/>
      <c r="G140" s="54"/>
      <c r="H140" s="40"/>
      <c r="I140" s="45"/>
      <c r="J140" s="45"/>
      <c r="K140" s="153"/>
    </row>
    <row r="141" spans="2:11" ht="16.5" x14ac:dyDescent="0.3">
      <c r="B141" s="210" t="s">
        <v>94</v>
      </c>
      <c r="C141" s="145">
        <v>330.93</v>
      </c>
      <c r="D141" s="185"/>
      <c r="E141" s="40"/>
      <c r="F141" s="54"/>
      <c r="G141" s="54"/>
      <c r="H141" s="40"/>
      <c r="I141" s="45"/>
      <c r="J141" s="45"/>
      <c r="K141" s="153"/>
    </row>
    <row r="142" spans="2:11" ht="16.5" x14ac:dyDescent="0.3">
      <c r="B142" s="193" t="s">
        <v>108</v>
      </c>
      <c r="C142" s="145">
        <v>100</v>
      </c>
      <c r="D142" s="185"/>
      <c r="E142" s="40"/>
      <c r="F142" s="54"/>
      <c r="G142" s="54"/>
      <c r="H142" s="40"/>
      <c r="I142" s="45"/>
      <c r="J142" s="45"/>
      <c r="K142" s="153"/>
    </row>
    <row r="143" spans="2:11" s="177" customFormat="1" ht="16.5" x14ac:dyDescent="0.3">
      <c r="B143" s="210" t="s">
        <v>94</v>
      </c>
      <c r="C143" s="145">
        <v>70</v>
      </c>
      <c r="D143" s="216"/>
      <c r="E143" s="176"/>
      <c r="F143" s="167"/>
      <c r="G143" s="167"/>
      <c r="H143" s="176"/>
      <c r="I143" s="166"/>
      <c r="J143" s="166"/>
      <c r="K143" s="98"/>
    </row>
    <row r="144" spans="2:11" ht="16.5" x14ac:dyDescent="0.3">
      <c r="B144" s="210" t="s">
        <v>95</v>
      </c>
      <c r="C144" s="145">
        <v>2600</v>
      </c>
      <c r="D144" s="185"/>
      <c r="E144" s="40"/>
      <c r="F144" s="54"/>
      <c r="G144" s="54"/>
      <c r="H144" s="40"/>
      <c r="I144" s="45"/>
      <c r="J144" s="45"/>
      <c r="K144" s="153"/>
    </row>
    <row r="145" spans="2:11" ht="16.5" x14ac:dyDescent="0.3">
      <c r="B145" s="210" t="s">
        <v>90</v>
      </c>
      <c r="C145" s="145">
        <v>78</v>
      </c>
      <c r="D145" s="185"/>
      <c r="E145" s="40"/>
      <c r="F145" s="54"/>
      <c r="G145" s="54"/>
      <c r="H145" s="40"/>
      <c r="I145" s="45"/>
      <c r="J145" s="45"/>
      <c r="K145" s="153"/>
    </row>
    <row r="146" spans="2:11" ht="16.5" x14ac:dyDescent="0.3">
      <c r="B146" s="210" t="s">
        <v>96</v>
      </c>
      <c r="C146" s="145">
        <v>2248</v>
      </c>
      <c r="D146" s="185"/>
      <c r="E146" s="40"/>
      <c r="F146" s="54"/>
      <c r="G146" s="54"/>
      <c r="H146" s="40"/>
      <c r="I146" s="45"/>
      <c r="J146" s="45"/>
      <c r="K146" s="153"/>
    </row>
    <row r="147" spans="2:11" ht="16.5" x14ac:dyDescent="0.3">
      <c r="B147" s="210" t="s">
        <v>122</v>
      </c>
      <c r="C147" s="145">
        <v>1524</v>
      </c>
      <c r="D147" s="185"/>
      <c r="E147" s="40"/>
      <c r="F147" s="54"/>
      <c r="G147" s="54"/>
      <c r="H147" s="40"/>
      <c r="I147" s="45"/>
      <c r="J147" s="45"/>
      <c r="K147" s="153"/>
    </row>
    <row r="148" spans="2:11" ht="16.5" x14ac:dyDescent="0.3">
      <c r="B148" s="210" t="s">
        <v>122</v>
      </c>
      <c r="C148" s="145">
        <v>1270</v>
      </c>
      <c r="D148" s="185"/>
      <c r="E148" s="40"/>
      <c r="F148" s="54"/>
      <c r="G148" s="54"/>
      <c r="H148" s="40"/>
      <c r="I148" s="45"/>
      <c r="J148" s="45"/>
      <c r="K148" s="153"/>
    </row>
    <row r="149" spans="2:11" s="177" customFormat="1" ht="16.5" x14ac:dyDescent="0.3">
      <c r="B149" s="210" t="s">
        <v>122</v>
      </c>
      <c r="C149" s="145">
        <v>1524</v>
      </c>
      <c r="D149" s="216"/>
      <c r="E149" s="176"/>
      <c r="F149" s="167"/>
      <c r="G149" s="167"/>
      <c r="H149" s="176"/>
      <c r="I149" s="166"/>
      <c r="J149" s="166"/>
      <c r="K149" s="98"/>
    </row>
    <row r="150" spans="2:11" ht="16.5" x14ac:dyDescent="0.3">
      <c r="B150" s="210" t="s">
        <v>122</v>
      </c>
      <c r="C150" s="145">
        <v>1524</v>
      </c>
      <c r="D150" s="185"/>
      <c r="E150" s="40"/>
      <c r="F150" s="54"/>
      <c r="G150" s="54"/>
      <c r="H150" s="40"/>
      <c r="I150" s="45"/>
      <c r="J150" s="45"/>
      <c r="K150" s="153"/>
    </row>
    <row r="151" spans="2:11" ht="16.5" x14ac:dyDescent="0.3">
      <c r="B151" s="210" t="s">
        <v>122</v>
      </c>
      <c r="C151" s="145">
        <v>1524</v>
      </c>
      <c r="D151" s="185"/>
      <c r="E151" s="40"/>
      <c r="F151" s="54"/>
      <c r="G151" s="54"/>
      <c r="H151" s="40"/>
      <c r="I151" s="45"/>
      <c r="J151" s="45"/>
      <c r="K151" s="153"/>
    </row>
    <row r="152" spans="2:11" ht="16.5" x14ac:dyDescent="0.3">
      <c r="B152" s="210" t="s">
        <v>123</v>
      </c>
      <c r="C152" s="145">
        <v>1248</v>
      </c>
      <c r="D152" s="185"/>
      <c r="E152" s="40"/>
      <c r="F152" s="54"/>
      <c r="G152" s="54"/>
      <c r="H152" s="40"/>
      <c r="I152" s="45"/>
      <c r="J152" s="45"/>
      <c r="K152" s="153"/>
    </row>
    <row r="153" spans="2:11" ht="16.5" x14ac:dyDescent="0.3">
      <c r="B153" s="210" t="s">
        <v>123</v>
      </c>
      <c r="C153" s="145">
        <v>1248</v>
      </c>
      <c r="D153" s="185"/>
      <c r="E153" s="40"/>
      <c r="F153" s="54"/>
      <c r="G153" s="54"/>
      <c r="H153" s="40"/>
      <c r="I153" s="45"/>
      <c r="J153" s="45"/>
      <c r="K153" s="153"/>
    </row>
    <row r="154" spans="2:11" ht="16.5" x14ac:dyDescent="0.3">
      <c r="B154" s="210" t="s">
        <v>124</v>
      </c>
      <c r="C154" s="145">
        <v>5000</v>
      </c>
      <c r="D154" s="185"/>
      <c r="E154" s="40"/>
      <c r="F154" s="54"/>
      <c r="G154" s="54"/>
      <c r="H154" s="40"/>
      <c r="I154" s="45"/>
      <c r="J154" s="45"/>
      <c r="K154" s="153"/>
    </row>
    <row r="155" spans="2:11" ht="16.5" x14ac:dyDescent="0.3">
      <c r="B155" s="210" t="s">
        <v>107</v>
      </c>
      <c r="C155" s="145">
        <v>122.5</v>
      </c>
      <c r="D155" s="185"/>
      <c r="E155" s="40"/>
      <c r="F155" s="54"/>
      <c r="G155" s="54"/>
      <c r="H155" s="40"/>
      <c r="I155" s="45"/>
      <c r="J155" s="45"/>
      <c r="K155" s="153"/>
    </row>
    <row r="156" spans="2:11" ht="16.5" x14ac:dyDescent="0.3">
      <c r="B156" s="210" t="s">
        <v>125</v>
      </c>
      <c r="C156" s="145">
        <v>900</v>
      </c>
      <c r="D156" s="185"/>
      <c r="E156" s="40"/>
      <c r="F156" s="54"/>
      <c r="G156" s="54"/>
      <c r="H156" s="40"/>
      <c r="I156" s="45"/>
      <c r="J156" s="45"/>
      <c r="K156" s="153"/>
    </row>
    <row r="157" spans="2:11" ht="16.5" x14ac:dyDescent="0.3">
      <c r="B157" s="210" t="s">
        <v>126</v>
      </c>
      <c r="C157" s="145">
        <v>8.44</v>
      </c>
      <c r="D157" s="185"/>
      <c r="E157" s="40"/>
      <c r="F157" s="54"/>
      <c r="G157" s="54"/>
      <c r="H157" s="40"/>
      <c r="I157" s="45"/>
      <c r="J157" s="45"/>
      <c r="K157" s="153"/>
    </row>
    <row r="158" spans="2:11" ht="16.5" x14ac:dyDescent="0.3">
      <c r="B158" s="210" t="s">
        <v>112</v>
      </c>
      <c r="C158" s="145">
        <v>970</v>
      </c>
      <c r="D158" s="185"/>
      <c r="E158" s="40"/>
      <c r="F158" s="54"/>
      <c r="G158" s="54"/>
      <c r="H158" s="40"/>
      <c r="I158" s="45"/>
      <c r="J158" s="45"/>
      <c r="K158" s="153"/>
    </row>
    <row r="159" spans="2:11" ht="16.5" x14ac:dyDescent="0.3">
      <c r="B159" s="210" t="s">
        <v>127</v>
      </c>
      <c r="C159" s="145">
        <v>820</v>
      </c>
      <c r="D159" s="185"/>
      <c r="E159" s="40"/>
      <c r="F159" s="54"/>
      <c r="G159" s="54"/>
      <c r="H159" s="40"/>
      <c r="I159" s="45"/>
      <c r="J159" s="45"/>
      <c r="K159" s="153"/>
    </row>
    <row r="160" spans="2:11" s="177" customFormat="1" ht="16.5" x14ac:dyDescent="0.3">
      <c r="B160" s="210" t="s">
        <v>128</v>
      </c>
      <c r="C160" s="145">
        <v>1013</v>
      </c>
      <c r="D160" s="216"/>
      <c r="E160" s="176"/>
      <c r="F160" s="167"/>
      <c r="G160" s="167"/>
      <c r="H160" s="176"/>
      <c r="I160" s="166"/>
      <c r="J160" s="166"/>
      <c r="K160" s="98"/>
    </row>
    <row r="161" spans="2:11" s="177" customFormat="1" ht="16.5" x14ac:dyDescent="0.3">
      <c r="B161" s="210" t="s">
        <v>163</v>
      </c>
      <c r="C161" s="145">
        <v>392.9889298892989</v>
      </c>
      <c r="D161" s="216"/>
      <c r="E161" s="176"/>
      <c r="F161" s="167"/>
      <c r="G161" s="167"/>
      <c r="H161" s="176"/>
      <c r="I161" s="166"/>
      <c r="J161" s="166"/>
      <c r="K161" s="98"/>
    </row>
    <row r="162" spans="2:11" s="177" customFormat="1" ht="16.5" x14ac:dyDescent="0.3">
      <c r="B162" s="210" t="s">
        <v>164</v>
      </c>
      <c r="C162" s="145">
        <v>1308.2933579335793</v>
      </c>
      <c r="D162" s="216"/>
      <c r="E162" s="176"/>
      <c r="F162" s="167"/>
      <c r="G162" s="167"/>
      <c r="H162" s="176"/>
      <c r="I162" s="166"/>
      <c r="J162" s="166"/>
      <c r="K162" s="98"/>
    </row>
    <row r="163" spans="2:11" s="177" customFormat="1" ht="16.5" x14ac:dyDescent="0.3">
      <c r="B163" s="210" t="s">
        <v>165</v>
      </c>
      <c r="C163" s="145">
        <v>57.195571955719558</v>
      </c>
      <c r="D163" s="216"/>
      <c r="E163" s="176"/>
      <c r="F163" s="167"/>
      <c r="G163" s="167"/>
      <c r="H163" s="176"/>
      <c r="I163" s="166"/>
      <c r="J163" s="166"/>
      <c r="K163" s="98"/>
    </row>
    <row r="164" spans="2:11" s="177" customFormat="1" ht="16.5" x14ac:dyDescent="0.3">
      <c r="B164" s="210" t="s">
        <v>166</v>
      </c>
      <c r="C164" s="145">
        <v>206.69003690036899</v>
      </c>
      <c r="D164" s="216"/>
      <c r="E164" s="176"/>
      <c r="F164" s="167"/>
      <c r="G164" s="167"/>
      <c r="H164" s="176"/>
      <c r="I164" s="166"/>
      <c r="J164" s="166"/>
      <c r="K164" s="98"/>
    </row>
    <row r="165" spans="2:11" s="177" customFormat="1" ht="16.5" x14ac:dyDescent="0.3">
      <c r="B165" s="210" t="s">
        <v>167</v>
      </c>
      <c r="C165" s="145">
        <v>13.550738007380073</v>
      </c>
      <c r="D165" s="216"/>
      <c r="E165" s="176"/>
      <c r="F165" s="167"/>
      <c r="G165" s="167"/>
      <c r="H165" s="176"/>
      <c r="I165" s="166"/>
      <c r="J165" s="166"/>
      <c r="K165" s="98"/>
    </row>
    <row r="166" spans="2:11" s="177" customFormat="1" ht="16.5" x14ac:dyDescent="0.3">
      <c r="B166" s="210" t="s">
        <v>168</v>
      </c>
      <c r="C166" s="145">
        <v>187.73062730627308</v>
      </c>
      <c r="D166" s="216"/>
      <c r="E166" s="176"/>
      <c r="F166" s="167"/>
      <c r="G166" s="167"/>
      <c r="H166" s="176"/>
      <c r="I166" s="166"/>
      <c r="J166" s="166"/>
      <c r="K166" s="98"/>
    </row>
    <row r="167" spans="2:11" s="177" customFormat="1" ht="16.5" x14ac:dyDescent="0.3">
      <c r="B167" s="210" t="s">
        <v>169</v>
      </c>
      <c r="C167" s="145">
        <v>89.912361623616235</v>
      </c>
      <c r="D167" s="216"/>
      <c r="E167" s="176"/>
      <c r="F167" s="167"/>
      <c r="G167" s="167"/>
      <c r="H167" s="176"/>
      <c r="I167" s="166"/>
      <c r="J167" s="166"/>
      <c r="K167" s="98"/>
    </row>
    <row r="168" spans="2:11" s="177" customFormat="1" ht="16.5" x14ac:dyDescent="0.3">
      <c r="B168" s="210" t="s">
        <v>170</v>
      </c>
      <c r="C168" s="145">
        <v>279.66789667896677</v>
      </c>
      <c r="D168" s="216"/>
      <c r="E168" s="176"/>
      <c r="F168" s="167"/>
      <c r="G168" s="167"/>
      <c r="H168" s="176"/>
      <c r="I168" s="166"/>
      <c r="J168" s="166"/>
      <c r="K168" s="98"/>
    </row>
    <row r="169" spans="2:11" s="177" customFormat="1" ht="16.5" x14ac:dyDescent="0.3">
      <c r="B169" s="210" t="s">
        <v>171</v>
      </c>
      <c r="C169" s="145">
        <v>18.334870848708487</v>
      </c>
      <c r="D169" s="216"/>
      <c r="E169" s="176"/>
      <c r="F169" s="167"/>
      <c r="G169" s="167"/>
      <c r="H169" s="176"/>
      <c r="I169" s="166"/>
      <c r="J169" s="166"/>
      <c r="K169" s="98"/>
    </row>
    <row r="170" spans="2:11" s="177" customFormat="1" ht="16.5" x14ac:dyDescent="0.3">
      <c r="B170" s="210" t="s">
        <v>172</v>
      </c>
      <c r="C170" s="145">
        <v>166.8819188191882</v>
      </c>
      <c r="D170" s="216"/>
      <c r="E170" s="176"/>
      <c r="F170" s="167"/>
      <c r="G170" s="167"/>
      <c r="H170" s="176"/>
      <c r="I170" s="166"/>
      <c r="J170" s="166"/>
      <c r="K170" s="98"/>
    </row>
    <row r="171" spans="2:11" s="177" customFormat="1" ht="16.5" x14ac:dyDescent="0.3">
      <c r="B171" s="210" t="s">
        <v>173</v>
      </c>
      <c r="C171" s="145">
        <v>2145.1817343173434</v>
      </c>
      <c r="D171" s="216"/>
      <c r="E171" s="176"/>
      <c r="F171" s="167"/>
      <c r="G171" s="167"/>
      <c r="H171" s="176"/>
      <c r="I171" s="166"/>
      <c r="J171" s="166"/>
      <c r="K171" s="98"/>
    </row>
    <row r="172" spans="2:11" s="177" customFormat="1" ht="16.5" x14ac:dyDescent="0.3">
      <c r="B172" s="210" t="s">
        <v>173</v>
      </c>
      <c r="C172" s="145">
        <v>265.53228782287823</v>
      </c>
      <c r="D172" s="216"/>
      <c r="E172" s="176"/>
      <c r="F172" s="167"/>
      <c r="G172" s="167"/>
      <c r="H172" s="176"/>
      <c r="I172" s="166"/>
      <c r="J172" s="166"/>
      <c r="K172" s="98"/>
    </row>
    <row r="173" spans="2:11" s="177" customFormat="1" ht="16.5" x14ac:dyDescent="0.3">
      <c r="B173" s="210" t="s">
        <v>173</v>
      </c>
      <c r="C173" s="145">
        <v>261.22324723247232</v>
      </c>
      <c r="D173" s="216"/>
      <c r="E173" s="176"/>
      <c r="F173" s="167"/>
      <c r="G173" s="167"/>
      <c r="H173" s="176"/>
      <c r="I173" s="166"/>
      <c r="J173" s="166"/>
      <c r="K173" s="98"/>
    </row>
    <row r="174" spans="2:11" s="177" customFormat="1" ht="16.5" x14ac:dyDescent="0.3">
      <c r="B174" s="210" t="s">
        <v>174</v>
      </c>
      <c r="C174" s="145">
        <v>468.9778597785978</v>
      </c>
      <c r="D174" s="216"/>
      <c r="E174" s="176"/>
      <c r="F174" s="167"/>
      <c r="G174" s="167"/>
      <c r="H174" s="176"/>
      <c r="I174" s="166"/>
      <c r="J174" s="166"/>
      <c r="K174" s="98"/>
    </row>
    <row r="175" spans="2:11" s="177" customFormat="1" ht="16.5" x14ac:dyDescent="0.3">
      <c r="B175" s="210" t="s">
        <v>175</v>
      </c>
      <c r="C175" s="145">
        <v>28.785055350553503</v>
      </c>
      <c r="D175" s="216"/>
      <c r="E175" s="176"/>
      <c r="F175" s="167"/>
      <c r="G175" s="167"/>
      <c r="H175" s="176"/>
      <c r="I175" s="166"/>
      <c r="J175" s="166"/>
      <c r="K175" s="98"/>
    </row>
    <row r="176" spans="2:11" s="177" customFormat="1" ht="16.5" x14ac:dyDescent="0.3">
      <c r="B176" s="210" t="s">
        <v>176</v>
      </c>
      <c r="C176" s="145">
        <v>4.6125461254612548</v>
      </c>
      <c r="D176" s="216"/>
      <c r="E176" s="176"/>
      <c r="F176" s="167"/>
      <c r="G176" s="167"/>
      <c r="H176" s="176"/>
      <c r="I176" s="166"/>
      <c r="J176" s="166"/>
      <c r="K176" s="98"/>
    </row>
    <row r="177" spans="2:11" s="177" customFormat="1" ht="16.5" x14ac:dyDescent="0.3">
      <c r="B177" s="210" t="s">
        <v>86</v>
      </c>
      <c r="C177" s="145">
        <v>28.09040590405904</v>
      </c>
      <c r="D177" s="216"/>
      <c r="E177" s="176"/>
      <c r="F177" s="167"/>
      <c r="G177" s="167"/>
      <c r="H177" s="176"/>
      <c r="I177" s="166"/>
      <c r="J177" s="166"/>
      <c r="K177" s="98"/>
    </row>
    <row r="178" spans="2:11" s="177" customFormat="1" ht="16.5" x14ac:dyDescent="0.3">
      <c r="B178" s="210" t="s">
        <v>177</v>
      </c>
      <c r="C178" s="145">
        <v>204.04243542435427</v>
      </c>
      <c r="D178" s="216"/>
      <c r="E178" s="176"/>
      <c r="F178" s="167"/>
      <c r="G178" s="167"/>
      <c r="H178" s="176"/>
      <c r="I178" s="166"/>
      <c r="J178" s="166"/>
      <c r="K178" s="98"/>
    </row>
    <row r="179" spans="2:11" s="177" customFormat="1" ht="16.5" x14ac:dyDescent="0.3">
      <c r="B179" s="210" t="s">
        <v>178</v>
      </c>
      <c r="C179" s="145">
        <v>13.377306273062731</v>
      </c>
      <c r="D179" s="216"/>
      <c r="E179" s="176"/>
      <c r="F179" s="167"/>
      <c r="G179" s="167"/>
      <c r="H179" s="176"/>
      <c r="I179" s="166"/>
      <c r="J179" s="166"/>
      <c r="K179" s="98"/>
    </row>
    <row r="180" spans="2:11" s="177" customFormat="1" ht="16.5" x14ac:dyDescent="0.3">
      <c r="B180" s="210" t="s">
        <v>179</v>
      </c>
      <c r="C180" s="145">
        <v>29.612546125461254</v>
      </c>
      <c r="D180" s="216"/>
      <c r="E180" s="176"/>
      <c r="F180" s="167"/>
      <c r="G180" s="167"/>
      <c r="H180" s="176"/>
      <c r="I180" s="166"/>
      <c r="J180" s="166"/>
      <c r="K180" s="98"/>
    </row>
    <row r="181" spans="2:11" s="177" customFormat="1" ht="16.5" x14ac:dyDescent="0.3">
      <c r="B181" s="210" t="s">
        <v>180</v>
      </c>
      <c r="C181" s="145">
        <v>213.09963099630997</v>
      </c>
      <c r="D181" s="216"/>
      <c r="E181" s="176"/>
      <c r="F181" s="167"/>
      <c r="G181" s="167"/>
      <c r="H181" s="176"/>
      <c r="I181" s="166"/>
      <c r="J181" s="166"/>
      <c r="K181" s="98"/>
    </row>
    <row r="182" spans="2:11" s="177" customFormat="1" ht="16.5" x14ac:dyDescent="0.3">
      <c r="B182" s="210" t="s">
        <v>181</v>
      </c>
      <c r="C182" s="145">
        <v>116.23616236162361</v>
      </c>
      <c r="D182" s="216"/>
      <c r="E182" s="176"/>
      <c r="F182" s="167"/>
      <c r="G182" s="167"/>
      <c r="H182" s="176"/>
      <c r="I182" s="166"/>
      <c r="J182" s="166"/>
      <c r="K182" s="98"/>
    </row>
    <row r="183" spans="2:11" s="177" customFormat="1" ht="16.5" x14ac:dyDescent="0.3">
      <c r="B183" s="210" t="s">
        <v>182</v>
      </c>
      <c r="C183" s="145">
        <v>156.82656826568265</v>
      </c>
      <c r="D183" s="216"/>
      <c r="E183" s="176"/>
      <c r="F183" s="167"/>
      <c r="G183" s="167"/>
      <c r="H183" s="176"/>
      <c r="I183" s="166"/>
      <c r="J183" s="166"/>
      <c r="K183" s="98"/>
    </row>
    <row r="184" spans="2:11" s="177" customFormat="1" ht="16.5" x14ac:dyDescent="0.3">
      <c r="B184" s="210" t="s">
        <v>182</v>
      </c>
      <c r="C184" s="145">
        <v>156.82656826568265</v>
      </c>
      <c r="D184" s="216"/>
      <c r="E184" s="176"/>
      <c r="F184" s="167"/>
      <c r="G184" s="167"/>
      <c r="H184" s="176"/>
      <c r="I184" s="166"/>
      <c r="J184" s="166"/>
      <c r="K184" s="98"/>
    </row>
    <row r="185" spans="2:11" s="177" customFormat="1" ht="16.5" x14ac:dyDescent="0.3">
      <c r="B185" s="210" t="s">
        <v>182</v>
      </c>
      <c r="C185" s="145">
        <v>77.490774907749085</v>
      </c>
      <c r="D185" s="216"/>
      <c r="E185" s="176"/>
      <c r="F185" s="167"/>
      <c r="G185" s="167"/>
      <c r="H185" s="176"/>
      <c r="I185" s="166"/>
      <c r="J185" s="166"/>
      <c r="K185" s="98"/>
    </row>
    <row r="186" spans="2:11" s="177" customFormat="1" ht="16.5" x14ac:dyDescent="0.3">
      <c r="B186" s="210" t="s">
        <v>182</v>
      </c>
      <c r="C186" s="145">
        <v>77.490774907749085</v>
      </c>
      <c r="D186" s="216"/>
      <c r="E186" s="176"/>
      <c r="F186" s="167"/>
      <c r="G186" s="167"/>
      <c r="H186" s="176"/>
      <c r="I186" s="166"/>
      <c r="J186" s="166"/>
      <c r="K186" s="98"/>
    </row>
    <row r="187" spans="2:11" s="177" customFormat="1" ht="16.5" x14ac:dyDescent="0.3">
      <c r="B187" s="210" t="s">
        <v>183</v>
      </c>
      <c r="C187" s="145">
        <v>89.571955719557195</v>
      </c>
      <c r="D187" s="216"/>
      <c r="E187" s="176"/>
      <c r="F187" s="167"/>
      <c r="G187" s="167"/>
      <c r="H187" s="176"/>
      <c r="I187" s="166"/>
      <c r="J187" s="166"/>
      <c r="K187" s="98"/>
    </row>
    <row r="188" spans="2:11" s="177" customFormat="1" ht="16.5" x14ac:dyDescent="0.3">
      <c r="B188" s="210" t="s">
        <v>92</v>
      </c>
      <c r="C188" s="145">
        <v>757.64760147601476</v>
      </c>
      <c r="D188" s="216"/>
      <c r="E188" s="176"/>
      <c r="F188" s="167"/>
      <c r="G188" s="167"/>
      <c r="H188" s="176"/>
      <c r="I188" s="166"/>
      <c r="J188" s="166"/>
      <c r="K188" s="98"/>
    </row>
    <row r="189" spans="2:11" s="177" customFormat="1" ht="16.5" x14ac:dyDescent="0.3">
      <c r="B189" s="210" t="s">
        <v>92</v>
      </c>
      <c r="C189" s="145">
        <v>804.76845018450194</v>
      </c>
      <c r="D189" s="216"/>
      <c r="E189" s="176"/>
      <c r="F189" s="167"/>
      <c r="G189" s="167"/>
      <c r="H189" s="176"/>
      <c r="I189" s="166"/>
      <c r="J189" s="166"/>
      <c r="K189" s="98"/>
    </row>
    <row r="190" spans="2:11" s="177" customFormat="1" ht="16.5" x14ac:dyDescent="0.3">
      <c r="B190" s="210" t="s">
        <v>184</v>
      </c>
      <c r="C190" s="145">
        <v>1352.9520295202951</v>
      </c>
      <c r="D190" s="216"/>
      <c r="E190" s="176"/>
      <c r="F190" s="167"/>
      <c r="G190" s="167"/>
      <c r="H190" s="176"/>
      <c r="I190" s="166"/>
      <c r="J190" s="166"/>
      <c r="K190" s="98"/>
    </row>
    <row r="191" spans="2:11" s="177" customFormat="1" ht="16.5" x14ac:dyDescent="0.3">
      <c r="B191" s="210" t="s">
        <v>185</v>
      </c>
      <c r="C191" s="145">
        <v>117.619926199262</v>
      </c>
      <c r="D191" s="216"/>
      <c r="E191" s="176"/>
      <c r="F191" s="167"/>
      <c r="G191" s="167"/>
      <c r="H191" s="176"/>
      <c r="I191" s="166"/>
      <c r="J191" s="166"/>
      <c r="K191" s="98"/>
    </row>
    <row r="192" spans="2:11" s="177" customFormat="1" ht="16.5" x14ac:dyDescent="0.3">
      <c r="B192" s="210" t="s">
        <v>186</v>
      </c>
      <c r="C192" s="145">
        <v>1440.4981549815498</v>
      </c>
      <c r="D192" s="216"/>
      <c r="E192" s="176"/>
      <c r="F192" s="167"/>
      <c r="G192" s="167"/>
      <c r="H192" s="176"/>
      <c r="I192" s="166"/>
      <c r="J192" s="166"/>
      <c r="K192" s="98"/>
    </row>
    <row r="193" spans="2:11" s="177" customFormat="1" ht="16.5" x14ac:dyDescent="0.3">
      <c r="B193" s="210" t="s">
        <v>187</v>
      </c>
      <c r="C193" s="145">
        <v>118.54243542435424</v>
      </c>
      <c r="D193" s="216"/>
      <c r="E193" s="176"/>
      <c r="F193" s="167"/>
      <c r="G193" s="167"/>
      <c r="H193" s="176"/>
      <c r="I193" s="166"/>
      <c r="J193" s="166"/>
      <c r="K193" s="98"/>
    </row>
    <row r="194" spans="2:11" s="177" customFormat="1" ht="16.5" x14ac:dyDescent="0.3">
      <c r="B194" s="210" t="s">
        <v>188</v>
      </c>
      <c r="C194" s="145">
        <v>376.36808118081183</v>
      </c>
      <c r="D194" s="216"/>
      <c r="E194" s="176"/>
      <c r="F194" s="167"/>
      <c r="G194" s="167"/>
      <c r="H194" s="176"/>
      <c r="I194" s="166"/>
      <c r="J194" s="166"/>
      <c r="K194" s="98"/>
    </row>
    <row r="195" spans="2:11" s="177" customFormat="1" ht="16.5" x14ac:dyDescent="0.3">
      <c r="B195" s="210" t="s">
        <v>189</v>
      </c>
      <c r="C195" s="145">
        <v>4057.9335793357936</v>
      </c>
      <c r="D195" s="216"/>
      <c r="E195" s="176"/>
      <c r="F195" s="167"/>
      <c r="G195" s="167"/>
      <c r="H195" s="176"/>
      <c r="I195" s="166"/>
      <c r="J195" s="166"/>
      <c r="K195" s="98"/>
    </row>
    <row r="196" spans="2:11" s="177" customFormat="1" ht="16.5" x14ac:dyDescent="0.3">
      <c r="B196" s="210" t="s">
        <v>190</v>
      </c>
      <c r="C196" s="145">
        <v>104.84317343173431</v>
      </c>
      <c r="D196" s="216"/>
      <c r="E196" s="176"/>
      <c r="F196" s="167"/>
      <c r="G196" s="167"/>
      <c r="H196" s="176"/>
      <c r="I196" s="166"/>
      <c r="J196" s="166"/>
      <c r="K196" s="98"/>
    </row>
    <row r="197" spans="2:11" s="177" customFormat="1" ht="16.5" x14ac:dyDescent="0.3">
      <c r="B197" s="210" t="s">
        <v>190</v>
      </c>
      <c r="C197" s="145">
        <v>83.559963099630991</v>
      </c>
      <c r="D197" s="216"/>
      <c r="E197" s="176"/>
      <c r="F197" s="167"/>
      <c r="G197" s="167"/>
      <c r="H197" s="176"/>
      <c r="I197" s="166"/>
      <c r="J197" s="166"/>
      <c r="K197" s="98"/>
    </row>
    <row r="198" spans="2:11" s="177" customFormat="1" ht="16.5" x14ac:dyDescent="0.3">
      <c r="B198" s="210" t="s">
        <v>190</v>
      </c>
      <c r="C198" s="145">
        <v>36.380996309963102</v>
      </c>
      <c r="D198" s="216"/>
      <c r="E198" s="176"/>
      <c r="F198" s="167"/>
      <c r="G198" s="167"/>
      <c r="H198" s="176"/>
      <c r="I198" s="166"/>
      <c r="J198" s="166"/>
      <c r="K198" s="98"/>
    </row>
    <row r="199" spans="2:11" s="177" customFormat="1" ht="16.5" x14ac:dyDescent="0.3">
      <c r="B199" s="210" t="s">
        <v>191</v>
      </c>
      <c r="C199" s="145">
        <v>171.58671586715869</v>
      </c>
      <c r="D199" s="216"/>
      <c r="E199" s="176"/>
      <c r="F199" s="167"/>
      <c r="G199" s="167"/>
      <c r="H199" s="176"/>
      <c r="I199" s="166"/>
      <c r="J199" s="166"/>
      <c r="K199" s="98"/>
    </row>
    <row r="200" spans="2:11" s="177" customFormat="1" ht="16.5" x14ac:dyDescent="0.3">
      <c r="B200" s="210" t="s">
        <v>191</v>
      </c>
      <c r="C200" s="145">
        <v>171.58671586715869</v>
      </c>
      <c r="D200" s="216"/>
      <c r="E200" s="176"/>
      <c r="F200" s="167"/>
      <c r="G200" s="167"/>
      <c r="H200" s="176"/>
      <c r="I200" s="166"/>
      <c r="J200" s="166"/>
      <c r="K200" s="98"/>
    </row>
    <row r="201" spans="2:11" s="177" customFormat="1" ht="16.5" x14ac:dyDescent="0.3">
      <c r="B201" s="210" t="s">
        <v>192</v>
      </c>
      <c r="C201" s="145">
        <v>116.23616236162361</v>
      </c>
      <c r="D201" s="216"/>
      <c r="E201" s="176"/>
      <c r="F201" s="167"/>
      <c r="G201" s="167"/>
      <c r="H201" s="176"/>
      <c r="I201" s="166"/>
      <c r="J201" s="166"/>
      <c r="K201" s="98"/>
    </row>
    <row r="202" spans="2:11" s="177" customFormat="1" ht="16.5" x14ac:dyDescent="0.3">
      <c r="B202" s="210" t="s">
        <v>193</v>
      </c>
      <c r="C202" s="145">
        <v>535.46494464944647</v>
      </c>
      <c r="D202" s="216"/>
      <c r="E202" s="176"/>
      <c r="F202" s="167"/>
      <c r="G202" s="167"/>
      <c r="H202" s="176"/>
      <c r="I202" s="166"/>
      <c r="J202" s="166"/>
      <c r="K202" s="98"/>
    </row>
    <row r="203" spans="2:11" s="177" customFormat="1" ht="16.5" x14ac:dyDescent="0.3">
      <c r="B203" s="210" t="s">
        <v>193</v>
      </c>
      <c r="C203" s="145">
        <v>265.53228782287823</v>
      </c>
      <c r="D203" s="216"/>
      <c r="E203" s="176"/>
      <c r="F203" s="167"/>
      <c r="G203" s="167"/>
      <c r="H203" s="176"/>
      <c r="I203" s="166"/>
      <c r="J203" s="166"/>
      <c r="K203" s="98"/>
    </row>
    <row r="204" spans="2:11" s="177" customFormat="1" ht="16.5" x14ac:dyDescent="0.3">
      <c r="B204" s="210" t="s">
        <v>193</v>
      </c>
      <c r="C204" s="145">
        <v>261.22324723247232</v>
      </c>
      <c r="D204" s="216"/>
      <c r="E204" s="176"/>
      <c r="F204" s="167"/>
      <c r="G204" s="167"/>
      <c r="H204" s="176"/>
      <c r="I204" s="166"/>
      <c r="J204" s="166"/>
      <c r="K204" s="98"/>
    </row>
    <row r="205" spans="2:11" s="177" customFormat="1" ht="16.5" x14ac:dyDescent="0.3">
      <c r="B205" s="210" t="s">
        <v>194</v>
      </c>
      <c r="C205" s="145">
        <v>4.6125461254612548</v>
      </c>
      <c r="D205" s="216"/>
      <c r="E205" s="176"/>
      <c r="F205" s="167"/>
      <c r="G205" s="167"/>
      <c r="H205" s="176"/>
      <c r="I205" s="166"/>
      <c r="J205" s="166"/>
      <c r="K205" s="98"/>
    </row>
    <row r="206" spans="2:11" s="177" customFormat="1" ht="16.5" x14ac:dyDescent="0.3">
      <c r="B206" s="210" t="s">
        <v>195</v>
      </c>
      <c r="C206" s="145">
        <v>28.785055350553503</v>
      </c>
      <c r="D206" s="216"/>
      <c r="E206" s="176"/>
      <c r="F206" s="167"/>
      <c r="G206" s="167"/>
      <c r="H206" s="176"/>
      <c r="I206" s="166"/>
      <c r="J206" s="166"/>
      <c r="K206" s="98"/>
    </row>
    <row r="207" spans="2:11" s="177" customFormat="1" ht="16.5" x14ac:dyDescent="0.3">
      <c r="B207" s="210" t="s">
        <v>196</v>
      </c>
      <c r="C207" s="145">
        <v>190.48800738007378</v>
      </c>
      <c r="D207" s="216"/>
      <c r="E207" s="176"/>
      <c r="F207" s="167"/>
      <c r="G207" s="167"/>
      <c r="H207" s="176"/>
      <c r="I207" s="166"/>
      <c r="J207" s="166"/>
      <c r="K207" s="98"/>
    </row>
    <row r="208" spans="2:11" s="177" customFormat="1" ht="16.5" x14ac:dyDescent="0.3">
      <c r="B208" s="210" t="s">
        <v>197</v>
      </c>
      <c r="C208" s="145">
        <v>38.745387453874542</v>
      </c>
      <c r="D208" s="216"/>
      <c r="E208" s="176"/>
      <c r="F208" s="167"/>
      <c r="G208" s="167"/>
      <c r="H208" s="176"/>
      <c r="I208" s="166"/>
      <c r="J208" s="166"/>
      <c r="K208" s="98"/>
    </row>
    <row r="209" spans="2:11" s="177" customFormat="1" ht="16.5" x14ac:dyDescent="0.3">
      <c r="B209" s="210" t="s">
        <v>198</v>
      </c>
      <c r="C209" s="145">
        <v>78.413284132841326</v>
      </c>
      <c r="D209" s="216"/>
      <c r="E209" s="176"/>
      <c r="F209" s="167"/>
      <c r="G209" s="167"/>
      <c r="H209" s="176"/>
      <c r="I209" s="166"/>
      <c r="J209" s="166"/>
      <c r="K209" s="98"/>
    </row>
    <row r="210" spans="2:11" s="177" customFormat="1" ht="16.5" x14ac:dyDescent="0.3">
      <c r="B210" s="210" t="s">
        <v>199</v>
      </c>
      <c r="C210" s="145">
        <v>271.58671586715866</v>
      </c>
      <c r="D210" s="216"/>
      <c r="E210" s="176"/>
      <c r="F210" s="167"/>
      <c r="G210" s="167"/>
      <c r="H210" s="176"/>
      <c r="I210" s="166"/>
      <c r="J210" s="166"/>
      <c r="K210" s="98"/>
    </row>
    <row r="211" spans="2:11" s="177" customFormat="1" ht="16.5" x14ac:dyDescent="0.3">
      <c r="B211" s="210" t="s">
        <v>200</v>
      </c>
      <c r="C211" s="145">
        <v>32.38007380073801</v>
      </c>
      <c r="D211" s="216"/>
      <c r="E211" s="176"/>
      <c r="F211" s="167"/>
      <c r="G211" s="167"/>
      <c r="H211" s="176"/>
      <c r="I211" s="166"/>
      <c r="J211" s="166"/>
      <c r="K211" s="98"/>
    </row>
    <row r="212" spans="2:11" s="177" customFormat="1" ht="16.5" x14ac:dyDescent="0.3">
      <c r="B212" s="210" t="s">
        <v>86</v>
      </c>
      <c r="C212" s="145">
        <v>21.632841328413285</v>
      </c>
      <c r="D212" s="216"/>
      <c r="E212" s="176"/>
      <c r="F212" s="167"/>
      <c r="G212" s="167"/>
      <c r="H212" s="176"/>
      <c r="I212" s="166"/>
      <c r="J212" s="166"/>
      <c r="K212" s="98"/>
    </row>
    <row r="213" spans="2:11" s="177" customFormat="1" ht="16.5" x14ac:dyDescent="0.3">
      <c r="B213" s="210" t="s">
        <v>201</v>
      </c>
      <c r="C213" s="145">
        <v>114.3929889298893</v>
      </c>
      <c r="D213" s="216"/>
      <c r="E213" s="176"/>
      <c r="F213" s="167"/>
      <c r="G213" s="167"/>
      <c r="H213" s="176"/>
      <c r="I213" s="166"/>
      <c r="J213" s="166"/>
      <c r="K213" s="98"/>
    </row>
    <row r="214" spans="2:11" s="177" customFormat="1" ht="16.5" x14ac:dyDescent="0.3">
      <c r="B214" s="210" t="s">
        <v>201</v>
      </c>
      <c r="C214" s="145">
        <v>52.274907749077485</v>
      </c>
      <c r="D214" s="216"/>
      <c r="E214" s="176"/>
      <c r="F214" s="167"/>
      <c r="G214" s="167"/>
      <c r="H214" s="176"/>
      <c r="I214" s="166"/>
      <c r="J214" s="166"/>
      <c r="K214" s="98"/>
    </row>
    <row r="215" spans="2:11" s="177" customFormat="1" ht="16.5" x14ac:dyDescent="0.3">
      <c r="B215" s="210" t="s">
        <v>201</v>
      </c>
      <c r="C215" s="145">
        <v>129.14944649446494</v>
      </c>
      <c r="D215" s="216"/>
      <c r="E215" s="176"/>
      <c r="F215" s="167"/>
      <c r="G215" s="167"/>
      <c r="H215" s="176"/>
      <c r="I215" s="166"/>
      <c r="J215" s="166"/>
      <c r="K215" s="98"/>
    </row>
    <row r="216" spans="2:11" s="177" customFormat="1" ht="16.5" x14ac:dyDescent="0.3">
      <c r="B216" s="210" t="s">
        <v>201</v>
      </c>
      <c r="C216" s="145">
        <v>190.65498154981549</v>
      </c>
      <c r="D216" s="216"/>
      <c r="E216" s="176"/>
      <c r="F216" s="167"/>
      <c r="G216" s="167"/>
      <c r="H216" s="176"/>
      <c r="I216" s="166"/>
      <c r="J216" s="166"/>
      <c r="K216" s="98"/>
    </row>
    <row r="217" spans="2:11" s="177" customFormat="1" ht="16.5" x14ac:dyDescent="0.3">
      <c r="B217" s="210" t="s">
        <v>201</v>
      </c>
      <c r="C217" s="145">
        <v>114.3929889298893</v>
      </c>
      <c r="D217" s="216"/>
      <c r="E217" s="176"/>
      <c r="F217" s="167"/>
      <c r="G217" s="167"/>
      <c r="H217" s="176"/>
      <c r="I217" s="166"/>
      <c r="J217" s="166"/>
      <c r="K217" s="98"/>
    </row>
    <row r="218" spans="2:11" s="177" customFormat="1" ht="16.5" x14ac:dyDescent="0.3">
      <c r="B218" s="210" t="s">
        <v>201</v>
      </c>
      <c r="C218" s="145">
        <v>103.32287822878229</v>
      </c>
      <c r="D218" s="216"/>
      <c r="E218" s="176"/>
      <c r="F218" s="167"/>
      <c r="G218" s="167"/>
      <c r="H218" s="176"/>
      <c r="I218" s="166"/>
      <c r="J218" s="166"/>
      <c r="K218" s="98"/>
    </row>
    <row r="219" spans="2:11" s="177" customFormat="1" ht="16.5" x14ac:dyDescent="0.3">
      <c r="B219" s="210" t="s">
        <v>201</v>
      </c>
      <c r="C219" s="145">
        <v>172.20479704797049</v>
      </c>
      <c r="D219" s="216"/>
      <c r="E219" s="176"/>
      <c r="F219" s="167"/>
      <c r="G219" s="167"/>
      <c r="H219" s="176"/>
      <c r="I219" s="166"/>
      <c r="J219" s="166"/>
      <c r="K219" s="98"/>
    </row>
    <row r="220" spans="2:11" s="177" customFormat="1" ht="16.5" x14ac:dyDescent="0.3">
      <c r="B220" s="210" t="s">
        <v>201</v>
      </c>
      <c r="C220" s="145">
        <v>190.65498154981549</v>
      </c>
      <c r="D220" s="216"/>
      <c r="E220" s="176"/>
      <c r="F220" s="167"/>
      <c r="G220" s="167"/>
      <c r="H220" s="176"/>
      <c r="I220" s="166"/>
      <c r="J220" s="166"/>
      <c r="K220" s="98"/>
    </row>
    <row r="221" spans="2:11" s="177" customFormat="1" ht="16.5" x14ac:dyDescent="0.3">
      <c r="B221" s="210" t="s">
        <v>201</v>
      </c>
      <c r="C221" s="145">
        <v>114.3929889298893</v>
      </c>
      <c r="D221" s="216"/>
      <c r="E221" s="176"/>
      <c r="F221" s="167"/>
      <c r="G221" s="167"/>
      <c r="H221" s="176"/>
      <c r="I221" s="166"/>
      <c r="J221" s="166"/>
      <c r="K221" s="98"/>
    </row>
    <row r="222" spans="2:11" s="177" customFormat="1" ht="16.5" x14ac:dyDescent="0.3">
      <c r="B222" s="210" t="s">
        <v>201</v>
      </c>
      <c r="C222" s="145">
        <v>103.32287822878229</v>
      </c>
      <c r="D222" s="216"/>
      <c r="E222" s="176"/>
      <c r="F222" s="167"/>
      <c r="G222" s="167"/>
      <c r="H222" s="176"/>
      <c r="I222" s="166"/>
      <c r="J222" s="166"/>
      <c r="K222" s="98"/>
    </row>
    <row r="223" spans="2:11" s="177" customFormat="1" ht="16.5" x14ac:dyDescent="0.3">
      <c r="B223" s="210" t="s">
        <v>340</v>
      </c>
      <c r="C223" s="145">
        <v>77.490774907749085</v>
      </c>
      <c r="D223" s="216"/>
      <c r="E223" s="176"/>
      <c r="F223" s="167"/>
      <c r="G223" s="167"/>
      <c r="H223" s="176"/>
      <c r="I223" s="166"/>
      <c r="J223" s="166"/>
      <c r="K223" s="98"/>
    </row>
    <row r="224" spans="2:11" s="177" customFormat="1" ht="16.5" x14ac:dyDescent="0.3">
      <c r="B224" s="210" t="s">
        <v>202</v>
      </c>
      <c r="C224" s="145">
        <v>253.81365313653137</v>
      </c>
      <c r="D224" s="216"/>
      <c r="E224" s="176"/>
      <c r="F224" s="167"/>
      <c r="G224" s="167"/>
      <c r="H224" s="176"/>
      <c r="I224" s="166"/>
      <c r="J224" s="166"/>
      <c r="K224" s="98"/>
    </row>
    <row r="225" spans="2:11" s="177" customFormat="1" ht="16.5" x14ac:dyDescent="0.3">
      <c r="B225" s="210" t="s">
        <v>203</v>
      </c>
      <c r="C225" s="145">
        <v>76.26199261992619</v>
      </c>
      <c r="D225" s="216"/>
      <c r="E225" s="176"/>
      <c r="F225" s="167"/>
      <c r="G225" s="167"/>
      <c r="H225" s="176"/>
      <c r="I225" s="166"/>
      <c r="J225" s="166"/>
      <c r="K225" s="98"/>
    </row>
    <row r="226" spans="2:11" s="177" customFormat="1" ht="16.5" x14ac:dyDescent="0.3">
      <c r="B226" s="210" t="s">
        <v>204</v>
      </c>
      <c r="C226" s="145">
        <v>43.049815498154985</v>
      </c>
      <c r="D226" s="216"/>
      <c r="E226" s="176"/>
      <c r="F226" s="167"/>
      <c r="G226" s="167"/>
      <c r="H226" s="176"/>
      <c r="I226" s="166"/>
      <c r="J226" s="166"/>
      <c r="K226" s="98"/>
    </row>
    <row r="227" spans="2:11" s="177" customFormat="1" ht="16.5" x14ac:dyDescent="0.3">
      <c r="B227" s="210" t="s">
        <v>92</v>
      </c>
      <c r="C227" s="145">
        <v>623.20664206642073</v>
      </c>
      <c r="D227" s="216"/>
      <c r="E227" s="176"/>
      <c r="F227" s="167"/>
      <c r="G227" s="167"/>
      <c r="H227" s="176"/>
      <c r="I227" s="166"/>
      <c r="J227" s="166"/>
      <c r="K227" s="98"/>
    </row>
    <row r="228" spans="2:11" s="177" customFormat="1" ht="16.5" x14ac:dyDescent="0.3">
      <c r="B228" s="210" t="s">
        <v>205</v>
      </c>
      <c r="C228" s="145">
        <v>519.44926199261988</v>
      </c>
      <c r="D228" s="216"/>
      <c r="E228" s="176"/>
      <c r="F228" s="167"/>
      <c r="G228" s="167"/>
      <c r="H228" s="176"/>
      <c r="I228" s="166"/>
      <c r="J228" s="166"/>
      <c r="K228" s="98"/>
    </row>
    <row r="229" spans="2:11" s="177" customFormat="1" ht="16.5" x14ac:dyDescent="0.3">
      <c r="B229" s="210" t="s">
        <v>206</v>
      </c>
      <c r="C229" s="145">
        <v>1641.3413284132841</v>
      </c>
      <c r="D229" s="216"/>
      <c r="E229" s="176"/>
      <c r="F229" s="167"/>
      <c r="G229" s="167"/>
      <c r="H229" s="176"/>
      <c r="I229" s="166"/>
      <c r="J229" s="166"/>
      <c r="K229" s="98"/>
    </row>
    <row r="230" spans="2:11" s="177" customFormat="1" ht="16.5" x14ac:dyDescent="0.3">
      <c r="B230" s="210" t="s">
        <v>207</v>
      </c>
      <c r="C230" s="145">
        <v>133.0821033210332</v>
      </c>
      <c r="D230" s="216"/>
      <c r="E230" s="176"/>
      <c r="F230" s="167"/>
      <c r="G230" s="167"/>
      <c r="H230" s="176"/>
      <c r="I230" s="166"/>
      <c r="J230" s="166"/>
      <c r="K230" s="98"/>
    </row>
    <row r="231" spans="2:11" s="177" customFormat="1" ht="16.5" x14ac:dyDescent="0.3">
      <c r="B231" s="210" t="s">
        <v>208</v>
      </c>
      <c r="C231" s="145">
        <v>1175.0461254612546</v>
      </c>
      <c r="D231" s="216"/>
      <c r="E231" s="176"/>
      <c r="F231" s="167"/>
      <c r="G231" s="167"/>
      <c r="H231" s="176"/>
      <c r="I231" s="166"/>
      <c r="J231" s="166"/>
      <c r="K231" s="98"/>
    </row>
    <row r="232" spans="2:11" s="177" customFormat="1" ht="16.5" x14ac:dyDescent="0.3">
      <c r="B232" s="210" t="s">
        <v>209</v>
      </c>
      <c r="C232" s="145">
        <v>79.566420664206646</v>
      </c>
      <c r="D232" s="216"/>
      <c r="E232" s="176"/>
      <c r="F232" s="167"/>
      <c r="G232" s="167"/>
      <c r="H232" s="176"/>
      <c r="I232" s="166"/>
      <c r="J232" s="166"/>
      <c r="K232" s="98"/>
    </row>
    <row r="233" spans="2:11" s="177" customFormat="1" ht="16.5" x14ac:dyDescent="0.3">
      <c r="B233" s="210" t="s">
        <v>210</v>
      </c>
      <c r="C233" s="145">
        <v>359.77859778597787</v>
      </c>
      <c r="D233" s="216"/>
      <c r="E233" s="176"/>
      <c r="F233" s="167"/>
      <c r="G233" s="167"/>
      <c r="H233" s="176"/>
      <c r="I233" s="166"/>
      <c r="J233" s="166"/>
      <c r="K233" s="98"/>
    </row>
    <row r="234" spans="2:11" s="177" customFormat="1" ht="16.5" x14ac:dyDescent="0.3">
      <c r="B234" s="210" t="s">
        <v>211</v>
      </c>
      <c r="C234" s="145">
        <v>3204.3173431734322</v>
      </c>
      <c r="D234" s="216"/>
      <c r="E234" s="176"/>
      <c r="F234" s="167"/>
      <c r="G234" s="167"/>
      <c r="H234" s="176"/>
      <c r="I234" s="166"/>
      <c r="J234" s="166"/>
      <c r="K234" s="98"/>
    </row>
    <row r="235" spans="2:11" s="177" customFormat="1" ht="16.5" x14ac:dyDescent="0.3">
      <c r="B235" s="210" t="s">
        <v>212</v>
      </c>
      <c r="C235" s="145">
        <v>3160.5996309963102</v>
      </c>
      <c r="D235" s="216"/>
      <c r="E235" s="176"/>
      <c r="F235" s="167"/>
      <c r="G235" s="167"/>
      <c r="H235" s="176"/>
      <c r="I235" s="166"/>
      <c r="J235" s="166"/>
      <c r="K235" s="98"/>
    </row>
    <row r="236" spans="2:11" s="177" customFormat="1" ht="16.5" x14ac:dyDescent="0.3">
      <c r="B236" s="210" t="s">
        <v>213</v>
      </c>
      <c r="C236" s="145">
        <v>204.04243542435427</v>
      </c>
      <c r="D236" s="216"/>
      <c r="E236" s="176"/>
      <c r="F236" s="167"/>
      <c r="G236" s="167"/>
      <c r="H236" s="176"/>
      <c r="I236" s="166"/>
      <c r="J236" s="166"/>
      <c r="K236" s="98"/>
    </row>
    <row r="237" spans="2:11" s="177" customFormat="1" ht="16.5" x14ac:dyDescent="0.3">
      <c r="B237" s="210" t="s">
        <v>214</v>
      </c>
      <c r="C237" s="145">
        <v>301.88191881918823</v>
      </c>
      <c r="D237" s="216"/>
      <c r="E237" s="176"/>
      <c r="F237" s="167"/>
      <c r="G237" s="167"/>
      <c r="H237" s="176"/>
      <c r="I237" s="166"/>
      <c r="J237" s="166"/>
      <c r="K237" s="98"/>
    </row>
    <row r="238" spans="2:11" s="177" customFormat="1" ht="16.5" x14ac:dyDescent="0.3">
      <c r="B238" s="210" t="s">
        <v>214</v>
      </c>
      <c r="C238" s="145">
        <v>8.9667896678966788</v>
      </c>
      <c r="D238" s="216"/>
      <c r="E238" s="176"/>
      <c r="F238" s="167"/>
      <c r="G238" s="167"/>
      <c r="H238" s="176"/>
      <c r="I238" s="166"/>
      <c r="J238" s="166"/>
      <c r="K238" s="98"/>
    </row>
    <row r="239" spans="2:11" s="177" customFormat="1" ht="16.5" x14ac:dyDescent="0.3">
      <c r="B239" s="210" t="s">
        <v>215</v>
      </c>
      <c r="C239" s="145">
        <v>154.98154981549817</v>
      </c>
      <c r="D239" s="216"/>
      <c r="E239" s="176"/>
      <c r="F239" s="167"/>
      <c r="G239" s="167"/>
      <c r="H239" s="176"/>
      <c r="I239" s="166"/>
      <c r="J239" s="166"/>
      <c r="K239" s="98"/>
    </row>
    <row r="240" spans="2:11" s="177" customFormat="1" ht="16.5" x14ac:dyDescent="0.3">
      <c r="B240" s="210" t="s">
        <v>215</v>
      </c>
      <c r="C240" s="145">
        <v>154.98154981549817</v>
      </c>
      <c r="D240" s="216"/>
      <c r="E240" s="176"/>
      <c r="F240" s="167"/>
      <c r="G240" s="167"/>
      <c r="H240" s="176"/>
      <c r="I240" s="166"/>
      <c r="J240" s="166"/>
      <c r="K240" s="98"/>
    </row>
    <row r="241" spans="2:11" s="177" customFormat="1" ht="16.5" x14ac:dyDescent="0.3">
      <c r="B241" s="210" t="s">
        <v>215</v>
      </c>
      <c r="C241" s="145">
        <v>154.98154981549817</v>
      </c>
      <c r="D241" s="216"/>
      <c r="E241" s="176"/>
      <c r="F241" s="167"/>
      <c r="G241" s="167"/>
      <c r="H241" s="176"/>
      <c r="I241" s="166"/>
      <c r="J241" s="166"/>
      <c r="K241" s="98"/>
    </row>
    <row r="242" spans="2:11" s="177" customFormat="1" ht="16.5" x14ac:dyDescent="0.3">
      <c r="B242" s="210" t="s">
        <v>216</v>
      </c>
      <c r="C242" s="145">
        <v>77.490774907749085</v>
      </c>
      <c r="D242" s="216"/>
      <c r="E242" s="176"/>
      <c r="F242" s="167"/>
      <c r="G242" s="167"/>
      <c r="H242" s="176"/>
      <c r="I242" s="166"/>
      <c r="J242" s="166"/>
      <c r="K242" s="98"/>
    </row>
    <row r="243" spans="2:11" s="177" customFormat="1" ht="16.5" x14ac:dyDescent="0.3">
      <c r="B243" s="210" t="s">
        <v>217</v>
      </c>
      <c r="C243" s="145">
        <v>104.54981549815497</v>
      </c>
      <c r="D243" s="216"/>
      <c r="E243" s="176"/>
      <c r="F243" s="167"/>
      <c r="G243" s="167"/>
      <c r="H243" s="176"/>
      <c r="I243" s="166"/>
      <c r="J243" s="166"/>
      <c r="K243" s="98"/>
    </row>
    <row r="244" spans="2:11" s="177" customFormat="1" ht="16.5" x14ac:dyDescent="0.3">
      <c r="B244" s="210" t="s">
        <v>218</v>
      </c>
      <c r="C244" s="145">
        <v>19.372693726937271</v>
      </c>
      <c r="D244" s="216"/>
      <c r="E244" s="176"/>
      <c r="F244" s="167"/>
      <c r="G244" s="167"/>
      <c r="H244" s="176"/>
      <c r="I244" s="166"/>
      <c r="J244" s="166"/>
      <c r="K244" s="98"/>
    </row>
    <row r="245" spans="2:11" s="177" customFormat="1" ht="16.5" x14ac:dyDescent="0.3">
      <c r="B245" s="210" t="s">
        <v>183</v>
      </c>
      <c r="C245" s="145">
        <v>82.345018450184497</v>
      </c>
      <c r="D245" s="216"/>
      <c r="E245" s="176"/>
      <c r="F245" s="167"/>
      <c r="G245" s="167"/>
      <c r="H245" s="176"/>
      <c r="I245" s="166"/>
      <c r="J245" s="166"/>
      <c r="K245" s="98"/>
    </row>
    <row r="246" spans="2:11" s="177" customFormat="1" ht="16.5" x14ac:dyDescent="0.3">
      <c r="B246" s="210" t="s">
        <v>219</v>
      </c>
      <c r="C246" s="145">
        <v>92.250922509225092</v>
      </c>
      <c r="D246" s="216"/>
      <c r="E246" s="176"/>
      <c r="F246" s="167"/>
      <c r="G246" s="167"/>
      <c r="H246" s="176"/>
      <c r="I246" s="166"/>
      <c r="J246" s="166"/>
      <c r="K246" s="98"/>
    </row>
    <row r="247" spans="2:11" s="177" customFormat="1" ht="16.5" x14ac:dyDescent="0.3">
      <c r="B247" s="210" t="s">
        <v>220</v>
      </c>
      <c r="C247" s="145">
        <v>199.26199261992619</v>
      </c>
      <c r="D247" s="216"/>
      <c r="E247" s="176"/>
      <c r="F247" s="167"/>
      <c r="G247" s="167"/>
      <c r="H247" s="176"/>
      <c r="I247" s="166"/>
      <c r="J247" s="166"/>
      <c r="K247" s="98"/>
    </row>
    <row r="248" spans="2:11" s="177" customFormat="1" ht="16.5" x14ac:dyDescent="0.3">
      <c r="B248" s="210" t="s">
        <v>221</v>
      </c>
      <c r="C248" s="145">
        <v>247.22324723247235</v>
      </c>
      <c r="D248" s="216"/>
      <c r="E248" s="176"/>
      <c r="F248" s="167"/>
      <c r="G248" s="167"/>
      <c r="H248" s="176"/>
      <c r="I248" s="166"/>
      <c r="J248" s="166"/>
      <c r="K248" s="98"/>
    </row>
    <row r="249" spans="2:11" s="177" customFormat="1" ht="16.5" x14ac:dyDescent="0.3">
      <c r="B249" s="210" t="s">
        <v>222</v>
      </c>
      <c r="C249" s="145">
        <v>17.35239852398524</v>
      </c>
      <c r="D249" s="216"/>
      <c r="E249" s="176"/>
      <c r="F249" s="167"/>
      <c r="G249" s="167"/>
      <c r="H249" s="176"/>
      <c r="I249" s="166"/>
      <c r="J249" s="166"/>
      <c r="K249" s="98"/>
    </row>
    <row r="250" spans="2:11" s="177" customFormat="1" ht="16.5" x14ac:dyDescent="0.3">
      <c r="B250" s="210" t="s">
        <v>223</v>
      </c>
      <c r="C250" s="145">
        <v>93.819188191881921</v>
      </c>
      <c r="D250" s="216"/>
      <c r="E250" s="176"/>
      <c r="F250" s="167"/>
      <c r="G250" s="167"/>
      <c r="H250" s="176"/>
      <c r="I250" s="166"/>
      <c r="J250" s="166"/>
      <c r="K250" s="98"/>
    </row>
    <row r="251" spans="2:11" s="177" customFormat="1" ht="16.5" x14ac:dyDescent="0.3">
      <c r="B251" s="210" t="s">
        <v>224</v>
      </c>
      <c r="C251" s="145">
        <v>51.660516605166052</v>
      </c>
      <c r="D251" s="216"/>
      <c r="E251" s="176"/>
      <c r="F251" s="167"/>
      <c r="G251" s="167"/>
      <c r="H251" s="176"/>
      <c r="I251" s="166"/>
      <c r="J251" s="166"/>
      <c r="K251" s="98"/>
    </row>
    <row r="252" spans="2:11" s="177" customFormat="1" ht="16.5" x14ac:dyDescent="0.3">
      <c r="B252" s="210" t="s">
        <v>225</v>
      </c>
      <c r="C252" s="145">
        <v>57.195571955719558</v>
      </c>
      <c r="D252" s="216"/>
      <c r="E252" s="176"/>
      <c r="F252" s="167"/>
      <c r="G252" s="167"/>
      <c r="H252" s="176"/>
      <c r="I252" s="166"/>
      <c r="J252" s="166"/>
      <c r="K252" s="98"/>
    </row>
    <row r="253" spans="2:11" s="177" customFormat="1" ht="16.5" x14ac:dyDescent="0.3">
      <c r="B253" s="210" t="s">
        <v>226</v>
      </c>
      <c r="C253" s="145">
        <v>64.575645756457561</v>
      </c>
      <c r="D253" s="216"/>
      <c r="E253" s="176"/>
      <c r="F253" s="167"/>
      <c r="G253" s="167"/>
      <c r="H253" s="176"/>
      <c r="I253" s="166"/>
      <c r="J253" s="166"/>
      <c r="K253" s="98"/>
    </row>
    <row r="254" spans="2:11" s="177" customFormat="1" ht="16.5" x14ac:dyDescent="0.3">
      <c r="B254" s="210" t="s">
        <v>227</v>
      </c>
      <c r="C254" s="145">
        <v>419.74169741697415</v>
      </c>
      <c r="D254" s="216"/>
      <c r="E254" s="176"/>
      <c r="F254" s="167"/>
      <c r="G254" s="167"/>
      <c r="H254" s="176"/>
      <c r="I254" s="166"/>
      <c r="J254" s="166"/>
      <c r="K254" s="98"/>
    </row>
    <row r="255" spans="2:11" s="177" customFormat="1" ht="16.5" x14ac:dyDescent="0.3">
      <c r="B255" s="210" t="s">
        <v>228</v>
      </c>
      <c r="C255" s="145">
        <v>166.8819188191882</v>
      </c>
      <c r="D255" s="216"/>
      <c r="E255" s="176"/>
      <c r="F255" s="167"/>
      <c r="G255" s="167"/>
      <c r="H255" s="176"/>
      <c r="I255" s="166"/>
      <c r="J255" s="166"/>
      <c r="K255" s="98"/>
    </row>
    <row r="256" spans="2:11" s="177" customFormat="1" ht="16.5" x14ac:dyDescent="0.3">
      <c r="B256" s="210" t="s">
        <v>229</v>
      </c>
      <c r="C256" s="145">
        <v>78.413284132841326</v>
      </c>
      <c r="D256" s="216"/>
      <c r="E256" s="176"/>
      <c r="F256" s="167"/>
      <c r="G256" s="167"/>
      <c r="H256" s="176"/>
      <c r="I256" s="166"/>
      <c r="J256" s="166"/>
      <c r="K256" s="98"/>
    </row>
    <row r="257" spans="2:11" s="177" customFormat="1" ht="16.5" x14ac:dyDescent="0.3">
      <c r="B257" s="210" t="s">
        <v>229</v>
      </c>
      <c r="C257" s="145">
        <v>57.195571955719558</v>
      </c>
      <c r="D257" s="216"/>
      <c r="E257" s="176"/>
      <c r="F257" s="167"/>
      <c r="G257" s="167"/>
      <c r="H257" s="176"/>
      <c r="I257" s="166"/>
      <c r="J257" s="166"/>
      <c r="K257" s="98"/>
    </row>
    <row r="258" spans="2:11" s="177" customFormat="1" ht="16.5" x14ac:dyDescent="0.3">
      <c r="B258" s="210" t="s">
        <v>229</v>
      </c>
      <c r="C258" s="145">
        <v>57.195571955719558</v>
      </c>
      <c r="D258" s="216"/>
      <c r="E258" s="176"/>
      <c r="F258" s="167"/>
      <c r="G258" s="167"/>
      <c r="H258" s="176"/>
      <c r="I258" s="166"/>
      <c r="J258" s="166"/>
      <c r="K258" s="98"/>
    </row>
    <row r="259" spans="2:11" s="177" customFormat="1" ht="16.5" x14ac:dyDescent="0.3">
      <c r="B259" s="210" t="s">
        <v>229</v>
      </c>
      <c r="C259" s="145">
        <v>51.660516605166052</v>
      </c>
      <c r="D259" s="216"/>
      <c r="E259" s="176"/>
      <c r="F259" s="167"/>
      <c r="G259" s="167"/>
      <c r="H259" s="176"/>
      <c r="I259" s="166"/>
      <c r="J259" s="166"/>
      <c r="K259" s="98"/>
    </row>
    <row r="260" spans="2:11" s="177" customFormat="1" ht="16.5" x14ac:dyDescent="0.3">
      <c r="B260" s="210" t="s">
        <v>230</v>
      </c>
      <c r="C260" s="145">
        <v>38.745387453874542</v>
      </c>
      <c r="D260" s="216"/>
      <c r="E260" s="176"/>
      <c r="F260" s="167"/>
      <c r="G260" s="167"/>
      <c r="H260" s="176"/>
      <c r="I260" s="166"/>
      <c r="J260" s="166"/>
      <c r="K260" s="98"/>
    </row>
    <row r="261" spans="2:11" s="177" customFormat="1" ht="16.5" x14ac:dyDescent="0.3">
      <c r="B261" s="210" t="s">
        <v>230</v>
      </c>
      <c r="C261" s="145">
        <v>38.745387453874542</v>
      </c>
      <c r="D261" s="216"/>
      <c r="E261" s="176"/>
      <c r="F261" s="167"/>
      <c r="G261" s="167"/>
      <c r="H261" s="176"/>
      <c r="I261" s="166"/>
      <c r="J261" s="166"/>
      <c r="K261" s="98"/>
    </row>
    <row r="262" spans="2:11" s="177" customFormat="1" ht="16.5" x14ac:dyDescent="0.3">
      <c r="B262" s="210" t="s">
        <v>343</v>
      </c>
      <c r="C262" s="145">
        <v>166.05166051660518</v>
      </c>
      <c r="D262" s="216"/>
      <c r="E262" s="176"/>
      <c r="F262" s="167"/>
      <c r="G262" s="167"/>
      <c r="H262" s="176"/>
      <c r="I262" s="166"/>
      <c r="J262" s="166"/>
      <c r="K262" s="98"/>
    </row>
    <row r="263" spans="2:11" s="177" customFormat="1" ht="16.5" x14ac:dyDescent="0.3">
      <c r="B263" s="210" t="s">
        <v>343</v>
      </c>
      <c r="C263" s="145">
        <v>166.05166051660518</v>
      </c>
      <c r="D263" s="216"/>
      <c r="E263" s="176"/>
      <c r="F263" s="167"/>
      <c r="G263" s="167"/>
      <c r="H263" s="176"/>
      <c r="I263" s="166"/>
      <c r="J263" s="166"/>
      <c r="K263" s="98"/>
    </row>
    <row r="264" spans="2:11" s="177" customFormat="1" ht="16.5" x14ac:dyDescent="0.3">
      <c r="B264" s="210" t="s">
        <v>343</v>
      </c>
      <c r="C264" s="145">
        <v>166.05166051660518</v>
      </c>
      <c r="D264" s="216"/>
      <c r="E264" s="176"/>
      <c r="F264" s="167"/>
      <c r="G264" s="167"/>
      <c r="H264" s="176"/>
      <c r="I264" s="166"/>
      <c r="J264" s="166"/>
      <c r="K264" s="98"/>
    </row>
    <row r="265" spans="2:11" s="177" customFormat="1" ht="16.5" x14ac:dyDescent="0.3">
      <c r="B265" s="210" t="s">
        <v>344</v>
      </c>
      <c r="C265" s="145">
        <v>55.350553505535053</v>
      </c>
      <c r="D265" s="216"/>
      <c r="E265" s="176"/>
      <c r="F265" s="167"/>
      <c r="G265" s="167"/>
      <c r="H265" s="176"/>
      <c r="I265" s="166"/>
      <c r="J265" s="166"/>
      <c r="K265" s="98"/>
    </row>
    <row r="266" spans="2:11" s="177" customFormat="1" ht="16.5" x14ac:dyDescent="0.3">
      <c r="B266" s="210" t="s">
        <v>345</v>
      </c>
      <c r="C266" s="145">
        <v>166.05166051660518</v>
      </c>
      <c r="D266" s="216"/>
      <c r="E266" s="176"/>
      <c r="F266" s="167"/>
      <c r="G266" s="167"/>
      <c r="H266" s="176"/>
      <c r="I266" s="166"/>
      <c r="J266" s="166"/>
      <c r="K266" s="98"/>
    </row>
    <row r="267" spans="2:11" s="177" customFormat="1" ht="16.5" x14ac:dyDescent="0.3">
      <c r="B267" s="210" t="s">
        <v>345</v>
      </c>
      <c r="C267" s="145">
        <v>166.05166051660518</v>
      </c>
      <c r="D267" s="216"/>
      <c r="E267" s="176"/>
      <c r="F267" s="167"/>
      <c r="G267" s="167"/>
      <c r="H267" s="176"/>
      <c r="I267" s="166"/>
      <c r="J267" s="166"/>
      <c r="K267" s="98"/>
    </row>
    <row r="268" spans="2:11" s="177" customFormat="1" ht="16.5" x14ac:dyDescent="0.3">
      <c r="B268" s="210" t="s">
        <v>345</v>
      </c>
      <c r="C268" s="145">
        <v>36.900369003690038</v>
      </c>
      <c r="D268" s="216"/>
      <c r="E268" s="176"/>
      <c r="F268" s="167"/>
      <c r="G268" s="167"/>
      <c r="H268" s="176"/>
      <c r="I268" s="166"/>
      <c r="J268" s="166"/>
      <c r="K268" s="98"/>
    </row>
    <row r="269" spans="2:11" s="177" customFormat="1" ht="16.5" x14ac:dyDescent="0.3">
      <c r="B269" s="210" t="s">
        <v>231</v>
      </c>
      <c r="C269" s="145">
        <v>38.745387453874542</v>
      </c>
      <c r="D269" s="216"/>
      <c r="E269" s="176"/>
      <c r="F269" s="167"/>
      <c r="G269" s="167"/>
      <c r="H269" s="176"/>
      <c r="I269" s="166"/>
      <c r="J269" s="166"/>
      <c r="K269" s="98"/>
    </row>
    <row r="270" spans="2:11" s="177" customFormat="1" ht="16.5" x14ac:dyDescent="0.3">
      <c r="B270" s="210" t="s">
        <v>232</v>
      </c>
      <c r="C270" s="145">
        <v>78.413284132841326</v>
      </c>
      <c r="D270" s="216"/>
      <c r="E270" s="176"/>
      <c r="F270" s="167"/>
      <c r="G270" s="167"/>
      <c r="H270" s="176"/>
      <c r="I270" s="166"/>
      <c r="J270" s="166"/>
      <c r="K270" s="98"/>
    </row>
    <row r="271" spans="2:11" s="177" customFormat="1" ht="16.5" x14ac:dyDescent="0.3">
      <c r="B271" s="210" t="s">
        <v>92</v>
      </c>
      <c r="C271" s="145">
        <v>814.3551660516606</v>
      </c>
      <c r="D271" s="216"/>
      <c r="E271" s="176"/>
      <c r="F271" s="167"/>
      <c r="G271" s="167"/>
      <c r="H271" s="176"/>
      <c r="I271" s="166"/>
      <c r="J271" s="166"/>
      <c r="K271" s="98"/>
    </row>
    <row r="272" spans="2:11" s="177" customFormat="1" ht="16.5" x14ac:dyDescent="0.3">
      <c r="B272" s="210" t="s">
        <v>233</v>
      </c>
      <c r="C272" s="145">
        <v>79.466789667896677</v>
      </c>
      <c r="D272" s="216"/>
      <c r="E272" s="176"/>
      <c r="F272" s="167"/>
      <c r="G272" s="167"/>
      <c r="H272" s="176"/>
      <c r="I272" s="166"/>
      <c r="J272" s="166"/>
      <c r="K272" s="98"/>
    </row>
    <row r="273" spans="2:11" s="177" customFormat="1" ht="16.5" x14ac:dyDescent="0.3">
      <c r="B273" s="210" t="s">
        <v>234</v>
      </c>
      <c r="C273" s="145">
        <v>19.372693726937271</v>
      </c>
      <c r="D273" s="216"/>
      <c r="E273" s="176"/>
      <c r="F273" s="167"/>
      <c r="G273" s="167"/>
      <c r="H273" s="176"/>
      <c r="I273" s="166"/>
      <c r="J273" s="166"/>
      <c r="K273" s="98"/>
    </row>
    <row r="274" spans="2:11" s="177" customFormat="1" ht="16.5" x14ac:dyDescent="0.3">
      <c r="B274" s="210" t="s">
        <v>235</v>
      </c>
      <c r="C274" s="145">
        <v>188.19188191881918</v>
      </c>
      <c r="D274" s="216"/>
      <c r="E274" s="176"/>
      <c r="F274" s="167"/>
      <c r="G274" s="167"/>
      <c r="H274" s="176"/>
      <c r="I274" s="166"/>
      <c r="J274" s="166"/>
      <c r="K274" s="98"/>
    </row>
    <row r="275" spans="2:11" s="177" customFormat="1" ht="16.5" x14ac:dyDescent="0.3">
      <c r="B275" s="210" t="s">
        <v>236</v>
      </c>
      <c r="C275" s="145">
        <v>51.660516605166052</v>
      </c>
      <c r="D275" s="216"/>
      <c r="E275" s="176"/>
      <c r="F275" s="167"/>
      <c r="G275" s="167"/>
      <c r="H275" s="176"/>
      <c r="I275" s="166"/>
      <c r="J275" s="166"/>
      <c r="K275" s="98"/>
    </row>
    <row r="276" spans="2:11" s="177" customFormat="1" ht="16.5" x14ac:dyDescent="0.3">
      <c r="B276" s="210" t="s">
        <v>236</v>
      </c>
      <c r="C276" s="145">
        <v>51.660516605166052</v>
      </c>
      <c r="D276" s="216"/>
      <c r="E276" s="176"/>
      <c r="F276" s="167"/>
      <c r="G276" s="167"/>
      <c r="H276" s="176"/>
      <c r="I276" s="166"/>
      <c r="J276" s="166"/>
      <c r="K276" s="98"/>
    </row>
    <row r="277" spans="2:11" s="177" customFormat="1" ht="16.5" x14ac:dyDescent="0.3">
      <c r="B277" s="210" t="s">
        <v>237</v>
      </c>
      <c r="C277" s="145">
        <v>57.195571955719558</v>
      </c>
      <c r="D277" s="216"/>
      <c r="E277" s="176"/>
      <c r="F277" s="167"/>
      <c r="G277" s="167"/>
      <c r="H277" s="176"/>
      <c r="I277" s="166"/>
      <c r="J277" s="166"/>
      <c r="K277" s="98"/>
    </row>
    <row r="278" spans="2:11" s="177" customFormat="1" ht="16.5" x14ac:dyDescent="0.3">
      <c r="B278" s="210" t="s">
        <v>238</v>
      </c>
      <c r="C278" s="145">
        <v>64.575645756457561</v>
      </c>
      <c r="D278" s="216"/>
      <c r="E278" s="176"/>
      <c r="F278" s="167"/>
      <c r="G278" s="167"/>
      <c r="H278" s="176"/>
      <c r="I278" s="166"/>
      <c r="J278" s="166"/>
      <c r="K278" s="98"/>
    </row>
    <row r="279" spans="2:11" s="177" customFormat="1" ht="16.5" x14ac:dyDescent="0.3">
      <c r="B279" s="210" t="s">
        <v>239</v>
      </c>
      <c r="C279" s="145">
        <v>142.9889298892989</v>
      </c>
      <c r="D279" s="216"/>
      <c r="E279" s="176"/>
      <c r="F279" s="167"/>
      <c r="G279" s="167"/>
      <c r="H279" s="176"/>
      <c r="I279" s="166"/>
      <c r="J279" s="166"/>
      <c r="K279" s="98"/>
    </row>
    <row r="280" spans="2:11" s="177" customFormat="1" ht="16.5" x14ac:dyDescent="0.3">
      <c r="B280" s="210" t="s">
        <v>93</v>
      </c>
      <c r="C280" s="145">
        <v>137.62915129151293</v>
      </c>
      <c r="D280" s="216"/>
      <c r="E280" s="176"/>
      <c r="F280" s="167"/>
      <c r="G280" s="167"/>
      <c r="H280" s="176"/>
      <c r="I280" s="166"/>
      <c r="J280" s="166"/>
      <c r="K280" s="98"/>
    </row>
    <row r="281" spans="2:11" s="177" customFormat="1" ht="16.5" x14ac:dyDescent="0.3">
      <c r="B281" s="210" t="s">
        <v>240</v>
      </c>
      <c r="C281" s="145">
        <v>1107.0110701107012</v>
      </c>
      <c r="D281" s="216"/>
      <c r="E281" s="176"/>
      <c r="F281" s="167"/>
      <c r="G281" s="167"/>
      <c r="H281" s="176"/>
      <c r="I281" s="166"/>
      <c r="J281" s="166"/>
      <c r="K281" s="98"/>
    </row>
    <row r="282" spans="2:11" s="177" customFormat="1" ht="16.5" x14ac:dyDescent="0.3">
      <c r="B282" s="210" t="s">
        <v>240</v>
      </c>
      <c r="C282" s="145">
        <v>85.166051660516615</v>
      </c>
      <c r="D282" s="216"/>
      <c r="E282" s="176"/>
      <c r="F282" s="167"/>
      <c r="G282" s="167"/>
      <c r="H282" s="176"/>
      <c r="I282" s="166"/>
      <c r="J282" s="166"/>
      <c r="K282" s="98"/>
    </row>
    <row r="283" spans="2:11" s="177" customFormat="1" ht="16.5" x14ac:dyDescent="0.3">
      <c r="B283" s="210" t="s">
        <v>240</v>
      </c>
      <c r="C283" s="145">
        <v>63.321033210332104</v>
      </c>
      <c r="D283" s="216"/>
      <c r="E283" s="176"/>
      <c r="F283" s="167"/>
      <c r="G283" s="167"/>
      <c r="H283" s="176"/>
      <c r="I283" s="166"/>
      <c r="J283" s="166"/>
      <c r="K283" s="98"/>
    </row>
    <row r="284" spans="2:11" s="177" customFormat="1" ht="16.5" x14ac:dyDescent="0.3">
      <c r="B284" s="210" t="s">
        <v>240</v>
      </c>
      <c r="C284" s="145">
        <v>42.487084870848712</v>
      </c>
      <c r="D284" s="216"/>
      <c r="E284" s="176"/>
      <c r="F284" s="167"/>
      <c r="G284" s="167"/>
      <c r="H284" s="176"/>
      <c r="I284" s="166"/>
      <c r="J284" s="166"/>
      <c r="K284" s="98"/>
    </row>
    <row r="285" spans="2:11" s="177" customFormat="1" ht="16.5" x14ac:dyDescent="0.3">
      <c r="B285" s="210" t="s">
        <v>240</v>
      </c>
      <c r="C285" s="145">
        <v>51.199261992619924</v>
      </c>
      <c r="D285" s="216"/>
      <c r="E285" s="176"/>
      <c r="F285" s="167"/>
      <c r="G285" s="167"/>
      <c r="H285" s="176"/>
      <c r="I285" s="166"/>
      <c r="J285" s="166"/>
      <c r="K285" s="98"/>
    </row>
    <row r="286" spans="2:11" s="177" customFormat="1" ht="16.5" x14ac:dyDescent="0.3">
      <c r="B286" s="210" t="s">
        <v>240</v>
      </c>
      <c r="C286" s="145">
        <v>27.345940959409596</v>
      </c>
      <c r="D286" s="216"/>
      <c r="E286" s="176"/>
      <c r="F286" s="167"/>
      <c r="G286" s="167"/>
      <c r="H286" s="176"/>
      <c r="I286" s="166"/>
      <c r="J286" s="166"/>
      <c r="K286" s="98"/>
    </row>
    <row r="287" spans="2:11" s="177" customFormat="1" ht="16.5" x14ac:dyDescent="0.3">
      <c r="B287" s="210" t="s">
        <v>92</v>
      </c>
      <c r="C287" s="145">
        <v>871.15590405904061</v>
      </c>
      <c r="D287" s="216"/>
      <c r="E287" s="176"/>
      <c r="F287" s="167"/>
      <c r="G287" s="167"/>
      <c r="H287" s="176"/>
      <c r="I287" s="166"/>
      <c r="J287" s="166"/>
      <c r="K287" s="98"/>
    </row>
    <row r="288" spans="2:11" s="177" customFormat="1" ht="16.5" x14ac:dyDescent="0.3">
      <c r="B288" s="210" t="s">
        <v>241</v>
      </c>
      <c r="C288" s="145">
        <v>3087.4483394833951</v>
      </c>
      <c r="D288" s="216"/>
      <c r="E288" s="176"/>
      <c r="F288" s="167"/>
      <c r="G288" s="167"/>
      <c r="H288" s="176"/>
      <c r="I288" s="166"/>
      <c r="J288" s="166"/>
      <c r="K288" s="98"/>
    </row>
    <row r="289" spans="2:11" s="177" customFormat="1" ht="16.5" x14ac:dyDescent="0.3">
      <c r="B289" s="210" t="s">
        <v>241</v>
      </c>
      <c r="C289" s="145">
        <v>250.33394833948338</v>
      </c>
      <c r="D289" s="216"/>
      <c r="E289" s="176"/>
      <c r="F289" s="167"/>
      <c r="G289" s="167"/>
      <c r="H289" s="176"/>
      <c r="I289" s="166"/>
      <c r="J289" s="166"/>
      <c r="K289" s="98"/>
    </row>
    <row r="290" spans="2:11" s="177" customFormat="1" ht="16.5" x14ac:dyDescent="0.3">
      <c r="B290" s="210" t="s">
        <v>240</v>
      </c>
      <c r="C290" s="145">
        <v>186.79704797047972</v>
      </c>
      <c r="D290" s="216"/>
      <c r="E290" s="176"/>
      <c r="F290" s="167"/>
      <c r="G290" s="167"/>
      <c r="H290" s="176"/>
      <c r="I290" s="166"/>
      <c r="J290" s="166"/>
      <c r="K290" s="98"/>
    </row>
    <row r="291" spans="2:11" s="177" customFormat="1" ht="16.5" x14ac:dyDescent="0.3">
      <c r="B291" s="210" t="s">
        <v>242</v>
      </c>
      <c r="C291" s="145">
        <v>13.377306273062731</v>
      </c>
      <c r="D291" s="216"/>
      <c r="E291" s="176"/>
      <c r="F291" s="167"/>
      <c r="G291" s="167"/>
      <c r="H291" s="176"/>
      <c r="I291" s="166"/>
      <c r="J291" s="166"/>
      <c r="K291" s="98"/>
    </row>
    <row r="292" spans="2:11" s="177" customFormat="1" ht="16.5" x14ac:dyDescent="0.3">
      <c r="B292" s="210" t="s">
        <v>86</v>
      </c>
      <c r="C292" s="145">
        <v>151.33763837638378</v>
      </c>
      <c r="D292" s="216"/>
      <c r="E292" s="176"/>
      <c r="F292" s="167"/>
      <c r="G292" s="167"/>
      <c r="H292" s="176"/>
      <c r="I292" s="166"/>
      <c r="J292" s="166"/>
      <c r="K292" s="98"/>
    </row>
    <row r="293" spans="2:11" s="177" customFormat="1" ht="16.5" x14ac:dyDescent="0.3">
      <c r="B293" s="210" t="s">
        <v>243</v>
      </c>
      <c r="C293" s="145">
        <v>119.64575645756459</v>
      </c>
      <c r="D293" s="216"/>
      <c r="E293" s="176"/>
      <c r="F293" s="167"/>
      <c r="G293" s="167"/>
      <c r="H293" s="176"/>
      <c r="I293" s="166"/>
      <c r="J293" s="166"/>
      <c r="K293" s="98"/>
    </row>
    <row r="294" spans="2:11" s="177" customFormat="1" ht="16.5" x14ac:dyDescent="0.3">
      <c r="B294" s="210" t="s">
        <v>244</v>
      </c>
      <c r="C294" s="145">
        <v>48.071955719557195</v>
      </c>
      <c r="D294" s="216"/>
      <c r="E294" s="176"/>
      <c r="F294" s="167"/>
      <c r="G294" s="167"/>
      <c r="H294" s="176"/>
      <c r="I294" s="166"/>
      <c r="J294" s="166"/>
      <c r="K294" s="98"/>
    </row>
    <row r="295" spans="2:11" s="177" customFormat="1" ht="16.5" x14ac:dyDescent="0.3">
      <c r="B295" s="210" t="s">
        <v>245</v>
      </c>
      <c r="C295" s="145">
        <v>13.035055350553506</v>
      </c>
      <c r="D295" s="216"/>
      <c r="E295" s="176"/>
      <c r="F295" s="167"/>
      <c r="G295" s="167"/>
      <c r="H295" s="176"/>
      <c r="I295" s="166"/>
      <c r="J295" s="166"/>
      <c r="K295" s="98"/>
    </row>
    <row r="296" spans="2:11" s="177" customFormat="1" ht="16.5" x14ac:dyDescent="0.3">
      <c r="B296" s="210" t="s">
        <v>246</v>
      </c>
      <c r="C296" s="145">
        <v>535.46494464944647</v>
      </c>
      <c r="D296" s="216"/>
      <c r="E296" s="176"/>
      <c r="F296" s="167"/>
      <c r="G296" s="167"/>
      <c r="H296" s="176"/>
      <c r="I296" s="166"/>
      <c r="J296" s="166"/>
      <c r="K296" s="98"/>
    </row>
    <row r="297" spans="2:11" s="177" customFormat="1" ht="16.5" x14ac:dyDescent="0.3">
      <c r="B297" s="210" t="s">
        <v>246</v>
      </c>
      <c r="C297" s="145">
        <v>265.53228782287823</v>
      </c>
      <c r="D297" s="216"/>
      <c r="E297" s="176"/>
      <c r="F297" s="167"/>
      <c r="G297" s="167"/>
      <c r="H297" s="176"/>
      <c r="I297" s="166"/>
      <c r="J297" s="166"/>
      <c r="K297" s="98"/>
    </row>
    <row r="298" spans="2:11" s="177" customFormat="1" ht="16.5" x14ac:dyDescent="0.3">
      <c r="B298" s="210" t="s">
        <v>246</v>
      </c>
      <c r="C298" s="145">
        <v>261.22324723247232</v>
      </c>
      <c r="D298" s="216"/>
      <c r="E298" s="176"/>
      <c r="F298" s="167"/>
      <c r="G298" s="167"/>
      <c r="H298" s="176"/>
      <c r="I298" s="166"/>
      <c r="J298" s="166"/>
      <c r="K298" s="98"/>
    </row>
    <row r="299" spans="2:11" s="177" customFormat="1" ht="16.5" x14ac:dyDescent="0.3">
      <c r="B299" s="210" t="s">
        <v>247</v>
      </c>
      <c r="C299" s="145">
        <v>190.48800738007378</v>
      </c>
      <c r="D299" s="216"/>
      <c r="E299" s="176"/>
      <c r="F299" s="167"/>
      <c r="G299" s="167"/>
      <c r="H299" s="176"/>
      <c r="I299" s="166"/>
      <c r="J299" s="166"/>
      <c r="K299" s="98"/>
    </row>
    <row r="300" spans="2:11" s="177" customFormat="1" ht="16.5" x14ac:dyDescent="0.3">
      <c r="B300" s="210" t="s">
        <v>248</v>
      </c>
      <c r="C300" s="145">
        <v>28.785055350553503</v>
      </c>
      <c r="D300" s="216"/>
      <c r="E300" s="176"/>
      <c r="F300" s="167"/>
      <c r="G300" s="167"/>
      <c r="H300" s="176"/>
      <c r="I300" s="166"/>
      <c r="J300" s="166"/>
      <c r="K300" s="98"/>
    </row>
    <row r="301" spans="2:11" s="177" customFormat="1" ht="16.5" x14ac:dyDescent="0.3">
      <c r="B301" s="210" t="s">
        <v>249</v>
      </c>
      <c r="C301" s="145">
        <v>4.6125461254612548</v>
      </c>
      <c r="D301" s="216"/>
      <c r="E301" s="176"/>
      <c r="F301" s="167"/>
      <c r="G301" s="167"/>
      <c r="H301" s="176"/>
      <c r="I301" s="166"/>
      <c r="J301" s="166"/>
      <c r="K301" s="98"/>
    </row>
    <row r="302" spans="2:11" s="177" customFormat="1" ht="16.5" x14ac:dyDescent="0.3">
      <c r="B302" s="210" t="s">
        <v>250</v>
      </c>
      <c r="C302" s="145">
        <v>83.948339483394832</v>
      </c>
      <c r="D302" s="216"/>
      <c r="E302" s="176"/>
      <c r="F302" s="167"/>
      <c r="G302" s="167"/>
      <c r="H302" s="176"/>
      <c r="I302" s="166"/>
      <c r="J302" s="166"/>
      <c r="K302" s="98"/>
    </row>
    <row r="303" spans="2:11" s="177" customFormat="1" ht="16.5" x14ac:dyDescent="0.3">
      <c r="B303" s="210" t="s">
        <v>251</v>
      </c>
      <c r="C303" s="145">
        <v>58.118081180811807</v>
      </c>
      <c r="D303" s="216"/>
      <c r="E303" s="176"/>
      <c r="F303" s="167"/>
      <c r="G303" s="167"/>
      <c r="H303" s="176"/>
      <c r="I303" s="166"/>
      <c r="J303" s="166"/>
      <c r="K303" s="98"/>
    </row>
    <row r="304" spans="2:11" s="177" customFormat="1" ht="16.5" x14ac:dyDescent="0.3">
      <c r="B304" s="210" t="s">
        <v>128</v>
      </c>
      <c r="C304" s="145">
        <v>78.413284132841326</v>
      </c>
      <c r="D304" s="216"/>
      <c r="E304" s="176"/>
      <c r="F304" s="167"/>
      <c r="G304" s="167"/>
      <c r="H304" s="176"/>
      <c r="I304" s="166"/>
      <c r="J304" s="166"/>
      <c r="K304" s="98"/>
    </row>
    <row r="305" spans="2:11" s="177" customFormat="1" ht="16.5" x14ac:dyDescent="0.3">
      <c r="B305" s="210" t="s">
        <v>128</v>
      </c>
      <c r="C305" s="145">
        <v>78.413284132841326</v>
      </c>
      <c r="D305" s="216"/>
      <c r="E305" s="176"/>
      <c r="F305" s="167"/>
      <c r="G305" s="167"/>
      <c r="H305" s="176"/>
      <c r="I305" s="166"/>
      <c r="J305" s="166"/>
      <c r="K305" s="98"/>
    </row>
    <row r="306" spans="2:11" s="177" customFormat="1" ht="16.5" x14ac:dyDescent="0.3">
      <c r="B306" s="210" t="s">
        <v>128</v>
      </c>
      <c r="C306" s="145">
        <v>51.660516605166052</v>
      </c>
      <c r="D306" s="216"/>
      <c r="E306" s="176"/>
      <c r="F306" s="167"/>
      <c r="G306" s="167"/>
      <c r="H306" s="176"/>
      <c r="I306" s="166"/>
      <c r="J306" s="166"/>
      <c r="K306" s="98"/>
    </row>
    <row r="307" spans="2:11" s="177" customFormat="1" ht="16.5" x14ac:dyDescent="0.3">
      <c r="B307" s="210" t="s">
        <v>252</v>
      </c>
      <c r="C307" s="145">
        <v>226.47601476014759</v>
      </c>
      <c r="D307" s="216"/>
      <c r="E307" s="176"/>
      <c r="F307" s="167"/>
      <c r="G307" s="167"/>
      <c r="H307" s="176"/>
      <c r="I307" s="166"/>
      <c r="J307" s="166"/>
      <c r="K307" s="98"/>
    </row>
    <row r="308" spans="2:11" s="177" customFormat="1" ht="16.5" x14ac:dyDescent="0.3">
      <c r="B308" s="210" t="s">
        <v>253</v>
      </c>
      <c r="C308" s="145">
        <v>114.3929889298893</v>
      </c>
      <c r="D308" s="216"/>
      <c r="E308" s="176"/>
      <c r="F308" s="167"/>
      <c r="G308" s="167"/>
      <c r="H308" s="176"/>
      <c r="I308" s="166"/>
      <c r="J308" s="166"/>
      <c r="K308" s="98"/>
    </row>
    <row r="309" spans="2:11" s="177" customFormat="1" ht="16.5" x14ac:dyDescent="0.3">
      <c r="B309" s="210" t="s">
        <v>253</v>
      </c>
      <c r="C309" s="145">
        <v>114.3929889298893</v>
      </c>
      <c r="D309" s="216"/>
      <c r="E309" s="176"/>
      <c r="F309" s="167"/>
      <c r="G309" s="167"/>
      <c r="H309" s="176"/>
      <c r="I309" s="166"/>
      <c r="J309" s="166"/>
      <c r="K309" s="98"/>
    </row>
    <row r="310" spans="2:11" s="177" customFormat="1" ht="16.5" x14ac:dyDescent="0.3">
      <c r="B310" s="210" t="s">
        <v>253</v>
      </c>
      <c r="C310" s="145">
        <v>103.32287822878229</v>
      </c>
      <c r="D310" s="216"/>
      <c r="E310" s="176"/>
      <c r="F310" s="167"/>
      <c r="G310" s="167"/>
      <c r="H310" s="176"/>
      <c r="I310" s="166"/>
      <c r="J310" s="166"/>
      <c r="K310" s="98"/>
    </row>
    <row r="311" spans="2:11" s="177" customFormat="1" ht="16.5" x14ac:dyDescent="0.3">
      <c r="B311" s="210" t="s">
        <v>253</v>
      </c>
      <c r="C311" s="145">
        <v>129.14944649446494</v>
      </c>
      <c r="D311" s="216"/>
      <c r="E311" s="176"/>
      <c r="F311" s="167"/>
      <c r="G311" s="167"/>
      <c r="H311" s="176"/>
      <c r="I311" s="166"/>
      <c r="J311" s="166"/>
      <c r="K311" s="98"/>
    </row>
    <row r="312" spans="2:11" s="177" customFormat="1" ht="16.5" x14ac:dyDescent="0.3">
      <c r="B312" s="210" t="s">
        <v>253</v>
      </c>
      <c r="C312" s="145">
        <v>156.82472324723247</v>
      </c>
      <c r="D312" s="216"/>
      <c r="E312" s="176"/>
      <c r="F312" s="167"/>
      <c r="G312" s="167"/>
      <c r="H312" s="176"/>
      <c r="I312" s="166"/>
      <c r="J312" s="166"/>
      <c r="K312" s="98"/>
    </row>
    <row r="313" spans="2:11" s="177" customFormat="1" ht="16.5" x14ac:dyDescent="0.3">
      <c r="B313" s="210" t="s">
        <v>346</v>
      </c>
      <c r="C313" s="145">
        <v>3099.6309963099629</v>
      </c>
      <c r="D313" s="216"/>
      <c r="E313" s="176"/>
      <c r="F313" s="167"/>
      <c r="G313" s="167"/>
      <c r="H313" s="176"/>
      <c r="I313" s="166"/>
      <c r="J313" s="166"/>
      <c r="K313" s="98"/>
    </row>
    <row r="314" spans="2:11" s="177" customFormat="1" ht="16.5" x14ac:dyDescent="0.3">
      <c r="B314" s="210" t="s">
        <v>347</v>
      </c>
      <c r="C314" s="145">
        <v>92.250922509225092</v>
      </c>
      <c r="D314" s="216"/>
      <c r="E314" s="176"/>
      <c r="F314" s="167"/>
      <c r="G314" s="167"/>
      <c r="H314" s="176"/>
      <c r="I314" s="166"/>
      <c r="J314" s="166"/>
      <c r="K314" s="98"/>
    </row>
    <row r="315" spans="2:11" s="177" customFormat="1" ht="16.5" x14ac:dyDescent="0.3">
      <c r="B315" s="210" t="s">
        <v>254</v>
      </c>
      <c r="C315" s="145">
        <v>126.66051660516605</v>
      </c>
      <c r="D315" s="216"/>
      <c r="E315" s="176"/>
      <c r="F315" s="167"/>
      <c r="G315" s="167"/>
      <c r="H315" s="176"/>
      <c r="I315" s="166"/>
      <c r="J315" s="166"/>
      <c r="K315" s="98"/>
    </row>
    <row r="316" spans="2:11" s="177" customFormat="1" ht="16.5" x14ac:dyDescent="0.3">
      <c r="B316" s="210" t="s">
        <v>255</v>
      </c>
      <c r="C316" s="145">
        <v>1304.4280442804429</v>
      </c>
      <c r="D316" s="216"/>
      <c r="E316" s="176"/>
      <c r="F316" s="167"/>
      <c r="G316" s="167"/>
      <c r="H316" s="176"/>
      <c r="I316" s="166"/>
      <c r="J316" s="166"/>
      <c r="K316" s="98"/>
    </row>
    <row r="317" spans="2:11" s="177" customFormat="1" ht="16.5" x14ac:dyDescent="0.3">
      <c r="B317" s="210" t="s">
        <v>256</v>
      </c>
      <c r="C317" s="145">
        <v>98.247232472324725</v>
      </c>
      <c r="D317" s="216"/>
      <c r="E317" s="176"/>
      <c r="F317" s="167"/>
      <c r="G317" s="167"/>
      <c r="H317" s="176"/>
      <c r="I317" s="166"/>
      <c r="J317" s="166"/>
      <c r="K317" s="98"/>
    </row>
    <row r="318" spans="2:11" s="177" customFormat="1" ht="16.5" x14ac:dyDescent="0.3">
      <c r="B318" s="210" t="s">
        <v>257</v>
      </c>
      <c r="C318" s="145">
        <v>724.16974169741695</v>
      </c>
      <c r="D318" s="216"/>
      <c r="E318" s="176"/>
      <c r="F318" s="167"/>
      <c r="G318" s="167"/>
      <c r="H318" s="176"/>
      <c r="I318" s="166"/>
      <c r="J318" s="166"/>
      <c r="K318" s="98"/>
    </row>
    <row r="319" spans="2:11" s="177" customFormat="1" ht="16.5" x14ac:dyDescent="0.3">
      <c r="B319" s="210" t="s">
        <v>258</v>
      </c>
      <c r="C319" s="145">
        <v>1734.4003690036902</v>
      </c>
      <c r="D319" s="216"/>
      <c r="E319" s="176"/>
      <c r="F319" s="167"/>
      <c r="G319" s="167"/>
      <c r="H319" s="176"/>
      <c r="I319" s="166"/>
      <c r="J319" s="166"/>
      <c r="K319" s="98"/>
    </row>
    <row r="320" spans="2:11" s="177" customFormat="1" ht="16.5" x14ac:dyDescent="0.3">
      <c r="B320" s="210" t="s">
        <v>259</v>
      </c>
      <c r="C320" s="145">
        <v>2062.2693726937268</v>
      </c>
      <c r="D320" s="216"/>
      <c r="E320" s="176"/>
      <c r="F320" s="167"/>
      <c r="G320" s="167"/>
      <c r="H320" s="176"/>
      <c r="I320" s="166"/>
      <c r="J320" s="166"/>
      <c r="K320" s="98"/>
    </row>
    <row r="321" spans="2:11" s="177" customFormat="1" ht="16.5" x14ac:dyDescent="0.3">
      <c r="B321" s="210" t="s">
        <v>348</v>
      </c>
      <c r="C321" s="145">
        <v>129.15129151291512</v>
      </c>
      <c r="D321" s="216"/>
      <c r="E321" s="176"/>
      <c r="F321" s="167"/>
      <c r="G321" s="167"/>
      <c r="H321" s="176"/>
      <c r="I321" s="166"/>
      <c r="J321" s="166"/>
      <c r="K321" s="98"/>
    </row>
    <row r="322" spans="2:11" s="177" customFormat="1" ht="16.5" x14ac:dyDescent="0.3">
      <c r="B322" s="210" t="s">
        <v>348</v>
      </c>
      <c r="C322" s="145">
        <v>114.39114391143912</v>
      </c>
      <c r="D322" s="216"/>
      <c r="E322" s="176"/>
      <c r="F322" s="167"/>
      <c r="G322" s="167"/>
      <c r="H322" s="176"/>
      <c r="I322" s="166"/>
      <c r="J322" s="166"/>
      <c r="K322" s="98"/>
    </row>
    <row r="323" spans="2:11" s="177" customFormat="1" ht="16.5" x14ac:dyDescent="0.3">
      <c r="B323" s="210" t="s">
        <v>348</v>
      </c>
      <c r="C323" s="145">
        <v>129.15129151291512</v>
      </c>
      <c r="D323" s="216"/>
      <c r="E323" s="176"/>
      <c r="F323" s="167"/>
      <c r="G323" s="167"/>
      <c r="H323" s="176"/>
      <c r="I323" s="166"/>
      <c r="J323" s="166"/>
      <c r="K323" s="98"/>
    </row>
    <row r="324" spans="2:11" s="177" customFormat="1" ht="16.5" x14ac:dyDescent="0.3">
      <c r="B324" s="210" t="s">
        <v>348</v>
      </c>
      <c r="C324" s="145">
        <v>114.39114391143912</v>
      </c>
      <c r="D324" s="216"/>
      <c r="E324" s="176"/>
      <c r="F324" s="167"/>
      <c r="G324" s="167"/>
      <c r="H324" s="176"/>
      <c r="I324" s="166"/>
      <c r="J324" s="166"/>
      <c r="K324" s="98"/>
    </row>
    <row r="325" spans="2:11" s="177" customFormat="1" ht="16.5" x14ac:dyDescent="0.3">
      <c r="B325" s="210" t="s">
        <v>348</v>
      </c>
      <c r="C325" s="145">
        <v>114.39114391143912</v>
      </c>
      <c r="D325" s="216"/>
      <c r="E325" s="176"/>
      <c r="F325" s="167"/>
      <c r="G325" s="167"/>
      <c r="H325" s="176"/>
      <c r="I325" s="166"/>
      <c r="J325" s="166"/>
      <c r="K325" s="98"/>
    </row>
    <row r="326" spans="2:11" s="177" customFormat="1" ht="16.5" x14ac:dyDescent="0.3">
      <c r="B326" s="210" t="s">
        <v>348</v>
      </c>
      <c r="C326" s="145">
        <v>114.39114391143912</v>
      </c>
      <c r="D326" s="216"/>
      <c r="E326" s="176"/>
      <c r="F326" s="167"/>
      <c r="G326" s="167"/>
      <c r="H326" s="176"/>
      <c r="I326" s="166"/>
      <c r="J326" s="166"/>
      <c r="K326" s="98"/>
    </row>
    <row r="327" spans="2:11" s="177" customFormat="1" ht="16.5" x14ac:dyDescent="0.3">
      <c r="B327" s="210" t="s">
        <v>348</v>
      </c>
      <c r="C327" s="145">
        <v>114.39114391143912</v>
      </c>
      <c r="D327" s="216"/>
      <c r="E327" s="176"/>
      <c r="F327" s="167"/>
      <c r="G327" s="167"/>
      <c r="H327" s="176"/>
      <c r="I327" s="166"/>
      <c r="J327" s="166"/>
      <c r="K327" s="98"/>
    </row>
    <row r="328" spans="2:11" s="177" customFormat="1" ht="16.5" x14ac:dyDescent="0.3">
      <c r="B328" s="210" t="s">
        <v>348</v>
      </c>
      <c r="C328" s="145">
        <v>129.15129151291512</v>
      </c>
      <c r="D328" s="216"/>
      <c r="E328" s="176"/>
      <c r="F328" s="167"/>
      <c r="G328" s="167"/>
      <c r="H328" s="176"/>
      <c r="I328" s="166"/>
      <c r="J328" s="166"/>
      <c r="K328" s="98"/>
    </row>
    <row r="329" spans="2:11" s="177" customFormat="1" ht="16.5" x14ac:dyDescent="0.3">
      <c r="B329" s="210" t="s">
        <v>260</v>
      </c>
      <c r="C329" s="145">
        <v>262.91512915129152</v>
      </c>
      <c r="D329" s="216"/>
      <c r="E329" s="176"/>
      <c r="F329" s="167"/>
      <c r="G329" s="167"/>
      <c r="H329" s="176"/>
      <c r="I329" s="166"/>
      <c r="J329" s="166"/>
      <c r="K329" s="98"/>
    </row>
    <row r="330" spans="2:11" s="177" customFormat="1" ht="16.5" x14ac:dyDescent="0.3">
      <c r="B330" s="210" t="s">
        <v>261</v>
      </c>
      <c r="C330" s="145">
        <v>57.195571955719558</v>
      </c>
      <c r="D330" s="216"/>
      <c r="E330" s="176"/>
      <c r="F330" s="167"/>
      <c r="G330" s="167"/>
      <c r="H330" s="176"/>
      <c r="I330" s="166"/>
      <c r="J330" s="166"/>
      <c r="K330" s="98"/>
    </row>
    <row r="331" spans="2:11" s="177" customFormat="1" ht="16.5" x14ac:dyDescent="0.3">
      <c r="B331" s="210" t="s">
        <v>262</v>
      </c>
      <c r="C331" s="145">
        <v>4625.6642066420663</v>
      </c>
      <c r="D331" s="216"/>
      <c r="E331" s="176"/>
      <c r="F331" s="167"/>
      <c r="G331" s="167"/>
      <c r="H331" s="176"/>
      <c r="I331" s="166"/>
      <c r="J331" s="166"/>
      <c r="K331" s="98"/>
    </row>
    <row r="332" spans="2:11" s="177" customFormat="1" ht="16.5" x14ac:dyDescent="0.3">
      <c r="B332" s="210" t="s">
        <v>263</v>
      </c>
      <c r="C332" s="145">
        <v>85.793357933579344</v>
      </c>
      <c r="D332" s="216"/>
      <c r="E332" s="176"/>
      <c r="F332" s="167"/>
      <c r="G332" s="167"/>
      <c r="H332" s="176"/>
      <c r="I332" s="166"/>
      <c r="J332" s="166"/>
      <c r="K332" s="98"/>
    </row>
    <row r="333" spans="2:11" s="177" customFormat="1" ht="16.5" x14ac:dyDescent="0.3">
      <c r="B333" s="210" t="s">
        <v>264</v>
      </c>
      <c r="C333" s="145">
        <v>866.03597785977865</v>
      </c>
      <c r="D333" s="216"/>
      <c r="E333" s="176"/>
      <c r="F333" s="167"/>
      <c r="G333" s="167"/>
      <c r="H333" s="176"/>
      <c r="I333" s="166"/>
      <c r="J333" s="166"/>
      <c r="K333" s="98"/>
    </row>
    <row r="334" spans="2:11" s="177" customFormat="1" ht="16.5" x14ac:dyDescent="0.3">
      <c r="B334" s="210" t="s">
        <v>265</v>
      </c>
      <c r="C334" s="145">
        <v>738.00738007380073</v>
      </c>
      <c r="D334" s="216"/>
      <c r="E334" s="176"/>
      <c r="F334" s="167"/>
      <c r="G334" s="167"/>
      <c r="H334" s="176"/>
      <c r="I334" s="166"/>
      <c r="J334" s="166"/>
      <c r="K334" s="98"/>
    </row>
    <row r="335" spans="2:11" s="177" customFormat="1" ht="16.5" x14ac:dyDescent="0.3">
      <c r="B335" s="210" t="s">
        <v>266</v>
      </c>
      <c r="C335" s="145">
        <v>78.817343173431738</v>
      </c>
      <c r="D335" s="216"/>
      <c r="E335" s="176"/>
      <c r="F335" s="167"/>
      <c r="G335" s="167"/>
      <c r="H335" s="176"/>
      <c r="I335" s="166"/>
      <c r="J335" s="166"/>
      <c r="K335" s="98"/>
    </row>
    <row r="336" spans="2:11" s="177" customFormat="1" ht="16.5" x14ac:dyDescent="0.3">
      <c r="B336" s="210" t="s">
        <v>267</v>
      </c>
      <c r="C336" s="145">
        <v>186.07011070110701</v>
      </c>
      <c r="D336" s="216"/>
      <c r="E336" s="176"/>
      <c r="F336" s="167"/>
      <c r="G336" s="167"/>
      <c r="H336" s="176"/>
      <c r="I336" s="166"/>
      <c r="J336" s="166"/>
      <c r="K336" s="98"/>
    </row>
    <row r="337" spans="2:11" s="177" customFormat="1" ht="16.5" x14ac:dyDescent="0.3">
      <c r="B337" s="210" t="s">
        <v>268</v>
      </c>
      <c r="C337" s="145">
        <v>90.036900369003689</v>
      </c>
      <c r="D337" s="216"/>
      <c r="E337" s="176"/>
      <c r="F337" s="167"/>
      <c r="G337" s="167"/>
      <c r="H337" s="176"/>
      <c r="I337" s="166"/>
      <c r="J337" s="166"/>
      <c r="K337" s="98"/>
    </row>
    <row r="338" spans="2:11" s="177" customFormat="1" ht="16.5" x14ac:dyDescent="0.3">
      <c r="B338" s="210" t="s">
        <v>128</v>
      </c>
      <c r="C338" s="145">
        <v>78.413284132841326</v>
      </c>
      <c r="D338" s="216"/>
      <c r="E338" s="176"/>
      <c r="F338" s="167"/>
      <c r="G338" s="167"/>
      <c r="H338" s="176"/>
      <c r="I338" s="166"/>
      <c r="J338" s="166"/>
      <c r="K338" s="98"/>
    </row>
    <row r="339" spans="2:11" s="177" customFormat="1" ht="16.5" x14ac:dyDescent="0.3">
      <c r="B339" s="210" t="s">
        <v>183</v>
      </c>
      <c r="C339" s="145">
        <v>184.50184501845018</v>
      </c>
      <c r="D339" s="216"/>
      <c r="E339" s="176"/>
      <c r="F339" s="167"/>
      <c r="G339" s="167"/>
      <c r="H339" s="176"/>
      <c r="I339" s="166"/>
      <c r="J339" s="166"/>
      <c r="K339" s="98"/>
    </row>
    <row r="340" spans="2:11" s="177" customFormat="1" ht="16.5" x14ac:dyDescent="0.3">
      <c r="B340" s="210" t="s">
        <v>269</v>
      </c>
      <c r="C340" s="145">
        <v>122.23247232472325</v>
      </c>
      <c r="D340" s="216"/>
      <c r="E340" s="176"/>
      <c r="F340" s="167"/>
      <c r="G340" s="167"/>
      <c r="H340" s="176"/>
      <c r="I340" s="166"/>
      <c r="J340" s="166"/>
      <c r="K340" s="98"/>
    </row>
    <row r="341" spans="2:11" s="177" customFormat="1" ht="16.5" x14ac:dyDescent="0.3">
      <c r="B341" s="210" t="s">
        <v>270</v>
      </c>
      <c r="C341" s="145">
        <v>74.495387453874542</v>
      </c>
      <c r="D341" s="216"/>
      <c r="E341" s="176"/>
      <c r="F341" s="167"/>
      <c r="G341" s="167"/>
      <c r="H341" s="176"/>
      <c r="I341" s="166"/>
      <c r="J341" s="166"/>
      <c r="K341" s="98"/>
    </row>
    <row r="342" spans="2:11" s="177" customFormat="1" ht="16.5" x14ac:dyDescent="0.3">
      <c r="B342" s="210" t="s">
        <v>271</v>
      </c>
      <c r="C342" s="145">
        <v>273.43173431734317</v>
      </c>
      <c r="D342" s="216"/>
      <c r="E342" s="176"/>
      <c r="F342" s="167"/>
      <c r="G342" s="167"/>
      <c r="H342" s="176"/>
      <c r="I342" s="166"/>
      <c r="J342" s="166"/>
      <c r="K342" s="98"/>
    </row>
    <row r="343" spans="2:11" s="177" customFormat="1" ht="16.5" x14ac:dyDescent="0.3">
      <c r="B343" s="210" t="s">
        <v>272</v>
      </c>
      <c r="C343" s="145">
        <v>2109.4077490774907</v>
      </c>
      <c r="D343" s="216"/>
      <c r="E343" s="176"/>
      <c r="F343" s="167"/>
      <c r="G343" s="167"/>
      <c r="H343" s="176"/>
      <c r="I343" s="166"/>
      <c r="J343" s="166"/>
      <c r="K343" s="98"/>
    </row>
    <row r="344" spans="2:11" s="177" customFormat="1" ht="16.5" x14ac:dyDescent="0.3">
      <c r="B344" s="210" t="s">
        <v>273</v>
      </c>
      <c r="C344" s="145">
        <v>2676.6605166051659</v>
      </c>
      <c r="D344" s="216"/>
      <c r="E344" s="176"/>
      <c r="F344" s="167"/>
      <c r="G344" s="167"/>
      <c r="H344" s="176"/>
      <c r="I344" s="166"/>
      <c r="J344" s="166"/>
      <c r="K344" s="98"/>
    </row>
    <row r="345" spans="2:11" s="177" customFormat="1" ht="16.5" x14ac:dyDescent="0.3">
      <c r="B345" s="210" t="s">
        <v>274</v>
      </c>
      <c r="C345" s="145">
        <v>463.62730627306274</v>
      </c>
      <c r="D345" s="216"/>
      <c r="E345" s="176"/>
      <c r="F345" s="167"/>
      <c r="G345" s="167"/>
      <c r="H345" s="176"/>
      <c r="I345" s="166"/>
      <c r="J345" s="166"/>
      <c r="K345" s="98"/>
    </row>
    <row r="346" spans="2:11" s="177" customFormat="1" ht="16.5" x14ac:dyDescent="0.3">
      <c r="B346" s="210" t="s">
        <v>275</v>
      </c>
      <c r="C346" s="145">
        <v>13.771217712177123</v>
      </c>
      <c r="D346" s="216"/>
      <c r="E346" s="176"/>
      <c r="F346" s="167"/>
      <c r="G346" s="167"/>
      <c r="H346" s="176"/>
      <c r="I346" s="166"/>
      <c r="J346" s="166"/>
      <c r="K346" s="98"/>
    </row>
    <row r="347" spans="2:11" s="177" customFormat="1" ht="16.5" x14ac:dyDescent="0.3">
      <c r="B347" s="210" t="s">
        <v>276</v>
      </c>
      <c r="C347" s="145">
        <v>114.39114391143912</v>
      </c>
      <c r="D347" s="216"/>
      <c r="E347" s="176"/>
      <c r="F347" s="167"/>
      <c r="G347" s="167"/>
      <c r="H347" s="176"/>
      <c r="I347" s="166"/>
      <c r="J347" s="166"/>
      <c r="K347" s="98"/>
    </row>
    <row r="348" spans="2:11" s="177" customFormat="1" ht="16.5" x14ac:dyDescent="0.3">
      <c r="B348" s="210" t="s">
        <v>277</v>
      </c>
      <c r="C348" s="145">
        <v>85.793357933579344</v>
      </c>
      <c r="D348" s="216"/>
      <c r="E348" s="176"/>
      <c r="F348" s="167"/>
      <c r="G348" s="167"/>
      <c r="H348" s="176"/>
      <c r="I348" s="166"/>
      <c r="J348" s="166"/>
      <c r="K348" s="98"/>
    </row>
    <row r="349" spans="2:11" s="177" customFormat="1" ht="16.5" x14ac:dyDescent="0.3">
      <c r="B349" s="210" t="s">
        <v>278</v>
      </c>
      <c r="C349" s="145">
        <v>77.490774907749085</v>
      </c>
      <c r="D349" s="216"/>
      <c r="E349" s="176"/>
      <c r="F349" s="167"/>
      <c r="G349" s="167"/>
      <c r="H349" s="176"/>
      <c r="I349" s="166"/>
      <c r="J349" s="166"/>
      <c r="K349" s="98"/>
    </row>
    <row r="350" spans="2:11" s="177" customFormat="1" ht="16.5" x14ac:dyDescent="0.3">
      <c r="B350" s="210" t="s">
        <v>279</v>
      </c>
      <c r="C350" s="145">
        <v>340.49815498154982</v>
      </c>
      <c r="D350" s="216"/>
      <c r="E350" s="176"/>
      <c r="F350" s="167"/>
      <c r="G350" s="167"/>
      <c r="H350" s="176"/>
      <c r="I350" s="166"/>
      <c r="J350" s="166"/>
      <c r="K350" s="98"/>
    </row>
    <row r="351" spans="2:11" s="177" customFormat="1" ht="16.5" x14ac:dyDescent="0.3">
      <c r="B351" s="210" t="s">
        <v>280</v>
      </c>
      <c r="C351" s="145">
        <v>85.793357933579344</v>
      </c>
      <c r="D351" s="216"/>
      <c r="E351" s="176"/>
      <c r="F351" s="167"/>
      <c r="G351" s="167"/>
      <c r="H351" s="176"/>
      <c r="I351" s="166"/>
      <c r="J351" s="166"/>
      <c r="K351" s="98"/>
    </row>
    <row r="352" spans="2:11" s="177" customFormat="1" ht="16.5" x14ac:dyDescent="0.3">
      <c r="B352" s="210" t="s">
        <v>280</v>
      </c>
      <c r="C352" s="145">
        <v>85.793357933579344</v>
      </c>
      <c r="D352" s="216"/>
      <c r="E352" s="176"/>
      <c r="F352" s="167"/>
      <c r="G352" s="167"/>
      <c r="H352" s="176"/>
      <c r="I352" s="166"/>
      <c r="J352" s="166"/>
      <c r="K352" s="98"/>
    </row>
    <row r="353" spans="2:11" s="177" customFormat="1" ht="16.5" x14ac:dyDescent="0.3">
      <c r="B353" s="210" t="s">
        <v>281</v>
      </c>
      <c r="C353" s="145">
        <v>90.056273062730625</v>
      </c>
      <c r="D353" s="216"/>
      <c r="E353" s="176"/>
      <c r="F353" s="167"/>
      <c r="G353" s="167"/>
      <c r="H353" s="176"/>
      <c r="I353" s="166"/>
      <c r="J353" s="166"/>
      <c r="K353" s="98"/>
    </row>
    <row r="354" spans="2:11" s="177" customFormat="1" ht="16.5" x14ac:dyDescent="0.3">
      <c r="B354" s="210" t="s">
        <v>282</v>
      </c>
      <c r="C354" s="145">
        <v>38.745387453874542</v>
      </c>
      <c r="D354" s="216"/>
      <c r="E354" s="176"/>
      <c r="F354" s="167"/>
      <c r="G354" s="167"/>
      <c r="H354" s="176"/>
      <c r="I354" s="166"/>
      <c r="J354" s="166"/>
      <c r="K354" s="98"/>
    </row>
    <row r="355" spans="2:11" s="177" customFormat="1" ht="16.5" x14ac:dyDescent="0.3">
      <c r="B355" s="210" t="s">
        <v>283</v>
      </c>
      <c r="C355" s="145">
        <v>87.177121771217713</v>
      </c>
      <c r="D355" s="216"/>
      <c r="E355" s="176"/>
      <c r="F355" s="167"/>
      <c r="G355" s="167"/>
      <c r="H355" s="176"/>
      <c r="I355" s="166"/>
      <c r="J355" s="166"/>
      <c r="K355" s="98"/>
    </row>
    <row r="356" spans="2:11" s="177" customFormat="1" ht="16.5" x14ac:dyDescent="0.3">
      <c r="B356" s="210" t="s">
        <v>86</v>
      </c>
      <c r="C356" s="145">
        <v>13.330258302583026</v>
      </c>
      <c r="D356" s="216"/>
      <c r="E356" s="176"/>
      <c r="F356" s="167"/>
      <c r="G356" s="167"/>
      <c r="H356" s="176"/>
      <c r="I356" s="166"/>
      <c r="J356" s="166"/>
      <c r="K356" s="98"/>
    </row>
    <row r="357" spans="2:11" s="177" customFormat="1" ht="16.5" x14ac:dyDescent="0.3">
      <c r="B357" s="210" t="s">
        <v>284</v>
      </c>
      <c r="C357" s="145">
        <v>399.72324723247232</v>
      </c>
      <c r="D357" s="216"/>
      <c r="E357" s="176"/>
      <c r="F357" s="167"/>
      <c r="G357" s="167"/>
      <c r="H357" s="176"/>
      <c r="I357" s="166"/>
      <c r="J357" s="166"/>
      <c r="K357" s="98"/>
    </row>
    <row r="358" spans="2:11" s="177" customFormat="1" ht="16.5" x14ac:dyDescent="0.3">
      <c r="B358" s="210" t="s">
        <v>285</v>
      </c>
      <c r="C358" s="145">
        <v>1960.0184501845017</v>
      </c>
      <c r="D358" s="216"/>
      <c r="E358" s="176"/>
      <c r="F358" s="167"/>
      <c r="G358" s="167"/>
      <c r="H358" s="176"/>
      <c r="I358" s="166"/>
      <c r="J358" s="166"/>
      <c r="K358" s="98"/>
    </row>
    <row r="359" spans="2:11" s="177" customFormat="1" ht="16.5" x14ac:dyDescent="0.3">
      <c r="B359" s="210" t="s">
        <v>286</v>
      </c>
      <c r="C359" s="145">
        <v>535.46494464944647</v>
      </c>
      <c r="D359" s="216"/>
      <c r="E359" s="176"/>
      <c r="F359" s="167"/>
      <c r="G359" s="167"/>
      <c r="H359" s="176"/>
      <c r="I359" s="166"/>
      <c r="J359" s="166"/>
      <c r="K359" s="98"/>
    </row>
    <row r="360" spans="2:11" s="177" customFormat="1" ht="16.5" x14ac:dyDescent="0.3">
      <c r="B360" s="210" t="s">
        <v>286</v>
      </c>
      <c r="C360" s="145">
        <v>265.53228782287823</v>
      </c>
      <c r="D360" s="216"/>
      <c r="E360" s="176"/>
      <c r="F360" s="167"/>
      <c r="G360" s="167"/>
      <c r="H360" s="176"/>
      <c r="I360" s="166"/>
      <c r="J360" s="166"/>
      <c r="K360" s="98"/>
    </row>
    <row r="361" spans="2:11" s="177" customFormat="1" ht="16.5" x14ac:dyDescent="0.3">
      <c r="B361" s="210" t="s">
        <v>286</v>
      </c>
      <c r="C361" s="145">
        <v>261.22324723247232</v>
      </c>
      <c r="D361" s="216"/>
      <c r="E361" s="176"/>
      <c r="F361" s="167"/>
      <c r="G361" s="167"/>
      <c r="H361" s="176"/>
      <c r="I361" s="166"/>
      <c r="J361" s="166"/>
      <c r="K361" s="98"/>
    </row>
    <row r="362" spans="2:11" s="177" customFormat="1" ht="16.5" x14ac:dyDescent="0.3">
      <c r="B362" s="210" t="s">
        <v>287</v>
      </c>
      <c r="C362" s="145">
        <v>190.48800738007378</v>
      </c>
      <c r="D362" s="216"/>
      <c r="E362" s="176"/>
      <c r="F362" s="167"/>
      <c r="G362" s="167"/>
      <c r="H362" s="176"/>
      <c r="I362" s="166"/>
      <c r="J362" s="166"/>
      <c r="K362" s="98"/>
    </row>
    <row r="363" spans="2:11" ht="16.5" x14ac:dyDescent="0.3">
      <c r="B363" s="186" t="s">
        <v>288</v>
      </c>
      <c r="C363" s="179">
        <v>28.785055350553503</v>
      </c>
      <c r="D363" s="45"/>
      <c r="E363" s="40"/>
      <c r="F363" s="54"/>
      <c r="G363" s="54"/>
      <c r="H363" s="40"/>
      <c r="I363" s="45"/>
      <c r="J363" s="45"/>
      <c r="K363" s="45"/>
    </row>
    <row r="364" spans="2:11" ht="16.5" x14ac:dyDescent="0.3">
      <c r="B364" s="186" t="s">
        <v>249</v>
      </c>
      <c r="C364" s="179">
        <v>4.6125461254612548</v>
      </c>
      <c r="D364" s="45"/>
      <c r="E364" s="40"/>
      <c r="F364" s="54"/>
      <c r="G364" s="54"/>
      <c r="H364" s="40"/>
      <c r="I364" s="45"/>
      <c r="J364" s="45"/>
      <c r="K364" s="45"/>
    </row>
    <row r="365" spans="2:11" s="177" customFormat="1" ht="16.5" x14ac:dyDescent="0.3">
      <c r="B365" s="186" t="s">
        <v>265</v>
      </c>
      <c r="C365" s="179">
        <v>854.24354243542439</v>
      </c>
      <c r="D365" s="166"/>
      <c r="E365" s="176"/>
      <c r="F365" s="167"/>
      <c r="G365" s="167"/>
      <c r="H365" s="176"/>
      <c r="I365" s="166"/>
      <c r="J365" s="166"/>
      <c r="K365" s="166"/>
    </row>
    <row r="366" spans="2:11" ht="16.5" x14ac:dyDescent="0.3">
      <c r="B366" s="186" t="s">
        <v>289</v>
      </c>
      <c r="C366" s="179">
        <v>594.88191881918829</v>
      </c>
      <c r="D366" s="45"/>
      <c r="E366" s="40"/>
      <c r="F366" s="54"/>
      <c r="G366" s="54"/>
      <c r="H366" s="40"/>
      <c r="I366" s="45"/>
      <c r="J366" s="45"/>
      <c r="K366" s="45"/>
    </row>
    <row r="367" spans="2:11" ht="16.5" x14ac:dyDescent="0.3">
      <c r="B367" s="186" t="s">
        <v>290</v>
      </c>
      <c r="C367" s="179">
        <v>37.325645756457568</v>
      </c>
      <c r="D367" s="45"/>
      <c r="E367" s="40"/>
      <c r="F367" s="54"/>
      <c r="G367" s="54"/>
      <c r="H367" s="40"/>
      <c r="I367" s="45"/>
      <c r="J367" s="45"/>
      <c r="K367" s="45"/>
    </row>
    <row r="368" spans="2:11" ht="16.5" x14ac:dyDescent="0.3">
      <c r="B368" s="186" t="s">
        <v>290</v>
      </c>
      <c r="C368" s="179">
        <v>37.325645756457568</v>
      </c>
      <c r="D368" s="45"/>
      <c r="E368" s="40"/>
      <c r="F368" s="54"/>
      <c r="G368" s="54"/>
      <c r="H368" s="40"/>
      <c r="I368" s="45"/>
      <c r="J368" s="45"/>
      <c r="K368" s="45"/>
    </row>
    <row r="369" spans="2:11" ht="33" x14ac:dyDescent="0.3">
      <c r="B369" s="186" t="s">
        <v>291</v>
      </c>
      <c r="C369" s="179">
        <v>70.479704797047972</v>
      </c>
      <c r="D369" s="45"/>
      <c r="E369" s="40"/>
      <c r="F369" s="54"/>
      <c r="G369" s="54"/>
      <c r="H369" s="40"/>
      <c r="I369" s="45"/>
      <c r="J369" s="45"/>
      <c r="K369" s="45"/>
    </row>
    <row r="370" spans="2:11" ht="16.5" x14ac:dyDescent="0.3">
      <c r="B370" s="186" t="s">
        <v>292</v>
      </c>
      <c r="C370" s="179">
        <v>105.62730627306273</v>
      </c>
      <c r="D370" s="45"/>
      <c r="E370" s="40"/>
      <c r="F370" s="54"/>
      <c r="G370" s="54"/>
      <c r="H370" s="40"/>
      <c r="I370" s="45"/>
      <c r="J370" s="45"/>
      <c r="K370" s="45"/>
    </row>
    <row r="371" spans="2:11" ht="33" x14ac:dyDescent="0.3">
      <c r="B371" s="186" t="s">
        <v>293</v>
      </c>
      <c r="C371" s="179">
        <v>2257.6568265682658</v>
      </c>
      <c r="D371" s="45"/>
      <c r="E371" s="40"/>
      <c r="F371" s="54"/>
      <c r="G371" s="54"/>
      <c r="H371" s="40"/>
      <c r="I371" s="45"/>
      <c r="J371" s="45"/>
      <c r="K371" s="45"/>
    </row>
    <row r="372" spans="2:11" ht="16.5" x14ac:dyDescent="0.3">
      <c r="B372" s="186" t="s">
        <v>294</v>
      </c>
      <c r="C372" s="179">
        <v>57.964944649446501</v>
      </c>
      <c r="D372" s="45"/>
      <c r="E372" s="40"/>
      <c r="F372" s="54"/>
      <c r="G372" s="54"/>
      <c r="H372" s="40"/>
      <c r="I372" s="45"/>
      <c r="J372" s="45"/>
      <c r="K372" s="45"/>
    </row>
    <row r="373" spans="2:11" ht="16.5" x14ac:dyDescent="0.3">
      <c r="B373" s="186" t="s">
        <v>349</v>
      </c>
      <c r="C373" s="179">
        <v>1053.7730627306273</v>
      </c>
      <c r="D373" s="45"/>
      <c r="E373" s="40"/>
      <c r="F373" s="54"/>
      <c r="G373" s="54"/>
      <c r="H373" s="40"/>
      <c r="I373" s="45"/>
      <c r="J373" s="45"/>
      <c r="K373" s="45"/>
    </row>
    <row r="374" spans="2:11" ht="16.5" x14ac:dyDescent="0.3">
      <c r="B374" s="186" t="s">
        <v>295</v>
      </c>
      <c r="C374" s="179">
        <v>215.22140221402213</v>
      </c>
      <c r="D374" s="45"/>
      <c r="E374" s="40"/>
      <c r="F374" s="54"/>
      <c r="G374" s="54"/>
      <c r="H374" s="40"/>
      <c r="I374" s="45"/>
      <c r="J374" s="45"/>
      <c r="K374" s="45"/>
    </row>
    <row r="375" spans="2:11" ht="16.5" x14ac:dyDescent="0.3">
      <c r="B375" s="186" t="s">
        <v>296</v>
      </c>
      <c r="C375" s="179">
        <v>99.169741697416981</v>
      </c>
      <c r="D375" s="45"/>
      <c r="E375" s="40"/>
      <c r="F375" s="54"/>
      <c r="G375" s="54"/>
      <c r="H375" s="40"/>
      <c r="I375" s="45"/>
      <c r="J375" s="45"/>
      <c r="K375" s="45"/>
    </row>
    <row r="376" spans="2:11" ht="16.5" x14ac:dyDescent="0.3">
      <c r="B376" s="186" t="s">
        <v>297</v>
      </c>
      <c r="C376" s="179">
        <v>535.46494464944647</v>
      </c>
      <c r="D376" s="45"/>
      <c r="E376" s="40"/>
      <c r="F376" s="54"/>
      <c r="G376" s="54"/>
      <c r="H376" s="40"/>
      <c r="I376" s="45"/>
      <c r="J376" s="45"/>
      <c r="K376" s="45"/>
    </row>
    <row r="377" spans="2:11" ht="16.5" x14ac:dyDescent="0.3">
      <c r="B377" s="206" t="s">
        <v>297</v>
      </c>
      <c r="C377" s="179">
        <v>265.53228782287823</v>
      </c>
      <c r="D377" s="45"/>
      <c r="E377" s="40"/>
      <c r="F377" s="54"/>
      <c r="G377" s="54"/>
      <c r="H377" s="40"/>
      <c r="I377" s="45"/>
      <c r="J377" s="45"/>
      <c r="K377" s="45"/>
    </row>
    <row r="378" spans="2:11" ht="16.5" x14ac:dyDescent="0.3">
      <c r="B378" s="206" t="s">
        <v>297</v>
      </c>
      <c r="C378" s="179">
        <v>261.22324723247232</v>
      </c>
      <c r="D378" s="45"/>
      <c r="E378" s="40"/>
      <c r="F378" s="54"/>
      <c r="G378" s="54"/>
      <c r="H378" s="40"/>
      <c r="I378" s="45"/>
      <c r="J378" s="45"/>
      <c r="K378" s="45"/>
    </row>
    <row r="379" spans="2:11" ht="16.5" x14ac:dyDescent="0.3">
      <c r="B379" s="206" t="s">
        <v>298</v>
      </c>
      <c r="C379" s="179">
        <v>190.48800738007378</v>
      </c>
      <c r="D379" s="45"/>
      <c r="E379" s="40"/>
      <c r="F379" s="54"/>
      <c r="G379" s="54"/>
      <c r="H379" s="40"/>
      <c r="I379" s="45"/>
      <c r="J379" s="45"/>
      <c r="K379" s="45"/>
    </row>
    <row r="380" spans="2:11" ht="16.5" x14ac:dyDescent="0.3">
      <c r="B380" s="206" t="s">
        <v>299</v>
      </c>
      <c r="C380" s="179">
        <v>28.785055350553503</v>
      </c>
      <c r="D380" s="45"/>
      <c r="E380" s="40"/>
      <c r="F380" s="54"/>
      <c r="G380" s="54"/>
      <c r="H380" s="40"/>
      <c r="I380" s="45"/>
      <c r="J380" s="45"/>
      <c r="K380" s="45"/>
    </row>
    <row r="381" spans="2:11" ht="16.5" x14ac:dyDescent="0.3">
      <c r="B381" s="206" t="s">
        <v>300</v>
      </c>
      <c r="C381" s="179">
        <v>4.6125461254612548</v>
      </c>
      <c r="D381" s="45"/>
      <c r="E381" s="40"/>
      <c r="F381" s="54"/>
      <c r="G381" s="54"/>
      <c r="H381" s="40"/>
      <c r="I381" s="45"/>
      <c r="J381" s="45"/>
      <c r="K381" s="45"/>
    </row>
    <row r="382" spans="2:11" ht="16.5" x14ac:dyDescent="0.3">
      <c r="B382" s="206" t="s">
        <v>86</v>
      </c>
      <c r="C382" s="179">
        <v>23.93911439114391</v>
      </c>
      <c r="D382" s="45"/>
      <c r="E382" s="40"/>
      <c r="F382" s="54"/>
      <c r="G382" s="54"/>
      <c r="H382" s="40"/>
      <c r="I382" s="45"/>
      <c r="J382" s="45"/>
      <c r="K382" s="45"/>
    </row>
    <row r="383" spans="2:11" ht="16.5" x14ac:dyDescent="0.3">
      <c r="B383" s="206" t="s">
        <v>301</v>
      </c>
      <c r="C383" s="179">
        <v>312.08302583025829</v>
      </c>
      <c r="D383" s="45"/>
      <c r="E383" s="40"/>
      <c r="F383" s="54"/>
      <c r="G383" s="54"/>
      <c r="H383" s="40"/>
      <c r="I383" s="45"/>
      <c r="J383" s="45"/>
      <c r="K383" s="45"/>
    </row>
    <row r="384" spans="2:11" ht="16.5" x14ac:dyDescent="0.3">
      <c r="B384" s="206" t="s">
        <v>302</v>
      </c>
      <c r="C384" s="179">
        <v>19.201107011070111</v>
      </c>
      <c r="D384" s="45"/>
      <c r="E384" s="40"/>
      <c r="F384" s="54"/>
      <c r="G384" s="54"/>
      <c r="H384" s="40"/>
      <c r="I384" s="45"/>
      <c r="J384" s="45"/>
      <c r="K384" s="45"/>
    </row>
    <row r="385" spans="2:11" ht="16.5" x14ac:dyDescent="0.3">
      <c r="B385" s="206" t="s">
        <v>303</v>
      </c>
      <c r="C385" s="57">
        <v>38.745387453874542</v>
      </c>
      <c r="D385" s="45"/>
      <c r="E385" s="40"/>
      <c r="F385" s="54"/>
      <c r="G385" s="54"/>
      <c r="H385" s="40"/>
      <c r="I385" s="45"/>
      <c r="J385" s="45"/>
      <c r="K385" s="45"/>
    </row>
    <row r="386" spans="2:11" ht="16.5" x14ac:dyDescent="0.3">
      <c r="B386" s="206" t="s">
        <v>304</v>
      </c>
      <c r="C386" s="57">
        <v>38.745387453874542</v>
      </c>
      <c r="D386" s="45"/>
      <c r="E386" s="40"/>
      <c r="F386" s="54"/>
      <c r="G386" s="54"/>
      <c r="H386" s="40"/>
      <c r="I386" s="45"/>
      <c r="J386" s="45"/>
      <c r="K386" s="45"/>
    </row>
    <row r="387" spans="2:11" ht="16.5" x14ac:dyDescent="0.3">
      <c r="B387" s="206" t="s">
        <v>305</v>
      </c>
      <c r="C387" s="57">
        <v>124.47416974169741</v>
      </c>
      <c r="D387" s="45"/>
      <c r="E387" s="40"/>
      <c r="F387" s="54"/>
      <c r="G387" s="54"/>
      <c r="H387" s="40"/>
      <c r="I387" s="45"/>
      <c r="J387" s="45"/>
      <c r="K387" s="45"/>
    </row>
    <row r="388" spans="2:11" ht="16.5" x14ac:dyDescent="0.3">
      <c r="B388" s="206" t="s">
        <v>306</v>
      </c>
      <c r="C388" s="57">
        <v>149.90774907749076</v>
      </c>
      <c r="D388" s="45"/>
      <c r="E388" s="40"/>
      <c r="F388" s="54"/>
      <c r="G388" s="54"/>
      <c r="H388" s="40"/>
      <c r="I388" s="45"/>
      <c r="J388" s="45"/>
      <c r="K388" s="45"/>
    </row>
    <row r="389" spans="2:11" ht="16.5" x14ac:dyDescent="0.3">
      <c r="B389" s="206" t="s">
        <v>307</v>
      </c>
      <c r="C389" s="57">
        <v>669.90774907749085</v>
      </c>
      <c r="D389" s="45"/>
      <c r="E389" s="40"/>
      <c r="F389" s="54"/>
      <c r="G389" s="54"/>
      <c r="H389" s="40"/>
      <c r="I389" s="45"/>
      <c r="J389" s="45"/>
      <c r="K389" s="45"/>
    </row>
    <row r="390" spans="2:11" ht="16.5" x14ac:dyDescent="0.3">
      <c r="B390" s="206" t="s">
        <v>289</v>
      </c>
      <c r="C390" s="57">
        <v>709.13284132841329</v>
      </c>
      <c r="D390" s="45"/>
      <c r="E390" s="40"/>
      <c r="F390" s="54"/>
      <c r="G390" s="54"/>
      <c r="H390" s="40"/>
      <c r="I390" s="45"/>
      <c r="J390" s="45"/>
      <c r="K390" s="45"/>
    </row>
    <row r="391" spans="2:11" ht="16.5" x14ac:dyDescent="0.3">
      <c r="B391" s="206" t="s">
        <v>308</v>
      </c>
      <c r="C391" s="57">
        <v>1.2730627306273063</v>
      </c>
      <c r="D391" s="45"/>
      <c r="E391" s="40"/>
      <c r="F391" s="54"/>
      <c r="G391" s="54"/>
      <c r="H391" s="40"/>
      <c r="I391" s="45"/>
      <c r="J391" s="45"/>
      <c r="K391" s="45"/>
    </row>
    <row r="392" spans="2:11" ht="16.5" x14ac:dyDescent="0.3">
      <c r="B392" s="206" t="s">
        <v>309</v>
      </c>
      <c r="C392" s="57">
        <v>173.77306273062732</v>
      </c>
      <c r="D392" s="45"/>
      <c r="E392" s="40"/>
      <c r="F392" s="54"/>
      <c r="G392" s="54"/>
      <c r="H392" s="40"/>
      <c r="I392" s="45"/>
      <c r="J392" s="45"/>
      <c r="K392" s="45"/>
    </row>
    <row r="393" spans="2:11" ht="16.5" x14ac:dyDescent="0.3">
      <c r="B393" s="206" t="s">
        <v>310</v>
      </c>
      <c r="C393" s="57">
        <v>67.158671586715869</v>
      </c>
      <c r="D393" s="45"/>
      <c r="E393" s="40"/>
      <c r="F393" s="54"/>
      <c r="G393" s="54"/>
      <c r="H393" s="40"/>
      <c r="I393" s="45"/>
      <c r="J393" s="45"/>
      <c r="K393" s="45"/>
    </row>
    <row r="394" spans="2:11" ht="16.5" x14ac:dyDescent="0.3">
      <c r="B394" s="206" t="s">
        <v>311</v>
      </c>
      <c r="C394" s="57">
        <v>119.8339483394834</v>
      </c>
      <c r="D394" s="45"/>
      <c r="E394" s="40"/>
      <c r="F394" s="54"/>
      <c r="G394" s="54"/>
      <c r="H394" s="40"/>
      <c r="I394" s="45"/>
      <c r="J394" s="45"/>
      <c r="K394" s="45"/>
    </row>
    <row r="395" spans="2:11" ht="16.5" x14ac:dyDescent="0.3">
      <c r="B395" s="206" t="s">
        <v>312</v>
      </c>
      <c r="C395" s="57">
        <v>42.859778597785983</v>
      </c>
      <c r="D395" s="45"/>
      <c r="E395" s="40"/>
      <c r="F395" s="54"/>
      <c r="G395" s="54"/>
      <c r="H395" s="40"/>
      <c r="I395" s="45"/>
      <c r="J395" s="45"/>
      <c r="K395" s="45"/>
    </row>
    <row r="396" spans="2:11" ht="16.5" x14ac:dyDescent="0.3">
      <c r="B396" s="206" t="s">
        <v>313</v>
      </c>
      <c r="C396" s="57">
        <v>360.46955719557195</v>
      </c>
      <c r="D396" s="45"/>
      <c r="E396" s="40"/>
      <c r="F396" s="54"/>
      <c r="G396" s="54"/>
      <c r="H396" s="40"/>
      <c r="I396" s="45"/>
      <c r="J396" s="45"/>
      <c r="K396" s="45"/>
    </row>
    <row r="397" spans="2:11" ht="16.5" x14ac:dyDescent="0.3">
      <c r="B397" s="206" t="s">
        <v>314</v>
      </c>
      <c r="C397" s="57">
        <v>19.372693726937271</v>
      </c>
      <c r="D397" s="45"/>
      <c r="E397" s="40"/>
      <c r="F397" s="54"/>
      <c r="G397" s="54"/>
      <c r="H397" s="40"/>
      <c r="I397" s="45"/>
      <c r="J397" s="45"/>
      <c r="K397" s="45"/>
    </row>
    <row r="398" spans="2:11" ht="16.5" x14ac:dyDescent="0.3">
      <c r="B398" s="206" t="s">
        <v>315</v>
      </c>
      <c r="C398" s="57">
        <v>142.9889298892989</v>
      </c>
      <c r="D398" s="45"/>
      <c r="E398" s="40"/>
      <c r="F398" s="54"/>
      <c r="G398" s="54"/>
      <c r="H398" s="40"/>
      <c r="I398" s="45"/>
      <c r="J398" s="45"/>
      <c r="K398" s="45"/>
    </row>
    <row r="399" spans="2:11" ht="16.5" x14ac:dyDescent="0.3">
      <c r="B399" s="206" t="s">
        <v>316</v>
      </c>
      <c r="C399" s="57">
        <v>51.660516605166052</v>
      </c>
      <c r="D399" s="45"/>
      <c r="E399" s="40"/>
      <c r="F399" s="54"/>
      <c r="G399" s="54"/>
      <c r="H399" s="40"/>
      <c r="I399" s="45"/>
      <c r="J399" s="45"/>
      <c r="K399" s="45"/>
    </row>
    <row r="400" spans="2:11" ht="16.5" x14ac:dyDescent="0.3">
      <c r="B400" s="206" t="s">
        <v>317</v>
      </c>
      <c r="C400" s="57">
        <v>77.490774907749085</v>
      </c>
      <c r="D400" s="45"/>
      <c r="E400" s="40"/>
      <c r="F400" s="54"/>
      <c r="G400" s="54"/>
      <c r="H400" s="40"/>
      <c r="I400" s="45"/>
      <c r="J400" s="45"/>
      <c r="K400" s="45"/>
    </row>
    <row r="401" spans="2:11" ht="16.5" x14ac:dyDescent="0.3">
      <c r="B401" s="206" t="s">
        <v>289</v>
      </c>
      <c r="C401" s="57">
        <v>758.02490774907744</v>
      </c>
      <c r="D401" s="45"/>
      <c r="E401" s="40"/>
      <c r="F401" s="54"/>
      <c r="G401" s="54"/>
      <c r="H401" s="40"/>
      <c r="I401" s="45"/>
      <c r="J401" s="45"/>
      <c r="K401" s="45"/>
    </row>
    <row r="402" spans="2:11" s="220" customFormat="1" ht="16.5" x14ac:dyDescent="0.3">
      <c r="B402" s="206" t="s">
        <v>341</v>
      </c>
      <c r="C402" s="57">
        <v>265.68265682656829</v>
      </c>
      <c r="D402" s="217"/>
      <c r="E402" s="218"/>
      <c r="F402" s="219"/>
      <c r="G402" s="219"/>
      <c r="H402" s="218"/>
      <c r="I402" s="217"/>
      <c r="J402" s="217"/>
      <c r="K402" s="217"/>
    </row>
    <row r="403" spans="2:11" ht="16.5" x14ac:dyDescent="0.3">
      <c r="B403" s="206" t="s">
        <v>318</v>
      </c>
      <c r="C403" s="57">
        <v>2336.40221402214</v>
      </c>
      <c r="D403" s="45"/>
      <c r="E403" s="40"/>
      <c r="F403" s="54"/>
      <c r="G403" s="54"/>
      <c r="H403" s="40"/>
      <c r="I403" s="45"/>
      <c r="J403" s="45"/>
      <c r="K403" s="45"/>
    </row>
    <row r="404" spans="2:11" ht="16.5" x14ac:dyDescent="0.3">
      <c r="B404" s="206" t="s">
        <v>319</v>
      </c>
      <c r="C404" s="57">
        <v>535.46494464944647</v>
      </c>
      <c r="D404" s="45"/>
      <c r="E404" s="40"/>
      <c r="F404" s="54"/>
      <c r="G404" s="54"/>
      <c r="H404" s="40"/>
      <c r="I404" s="45"/>
      <c r="J404" s="45"/>
      <c r="K404" s="45"/>
    </row>
    <row r="405" spans="2:11" ht="16.5" x14ac:dyDescent="0.3">
      <c r="B405" s="206" t="s">
        <v>319</v>
      </c>
      <c r="C405" s="57">
        <v>265.53228782287823</v>
      </c>
      <c r="D405" s="45"/>
      <c r="E405" s="40"/>
      <c r="F405" s="54"/>
      <c r="G405" s="54"/>
      <c r="H405" s="40"/>
      <c r="I405" s="45"/>
      <c r="J405" s="45"/>
      <c r="K405" s="45"/>
    </row>
    <row r="406" spans="2:11" ht="16.5" x14ac:dyDescent="0.3">
      <c r="B406" s="206" t="s">
        <v>319</v>
      </c>
      <c r="C406" s="57">
        <v>261.22324723247232</v>
      </c>
      <c r="D406" s="45"/>
      <c r="E406" s="40"/>
      <c r="F406" s="54"/>
      <c r="G406" s="54"/>
      <c r="H406" s="40"/>
      <c r="I406" s="45"/>
      <c r="J406" s="45"/>
      <c r="K406" s="45"/>
    </row>
    <row r="407" spans="2:11" ht="16.5" x14ac:dyDescent="0.3">
      <c r="B407" s="206" t="s">
        <v>320</v>
      </c>
      <c r="C407" s="57">
        <v>190.48800738007378</v>
      </c>
      <c r="D407" s="45"/>
      <c r="E407" s="40"/>
      <c r="F407" s="54"/>
      <c r="G407" s="54"/>
      <c r="H407" s="40"/>
      <c r="I407" s="45"/>
      <c r="J407" s="45"/>
      <c r="K407" s="45"/>
    </row>
    <row r="408" spans="2:11" ht="16.5" x14ac:dyDescent="0.3">
      <c r="B408" s="206" t="s">
        <v>321</v>
      </c>
      <c r="C408" s="57">
        <v>28.785055350553503</v>
      </c>
      <c r="D408" s="45"/>
      <c r="E408" s="40"/>
      <c r="F408" s="54"/>
      <c r="G408" s="54"/>
      <c r="H408" s="40"/>
      <c r="I408" s="45"/>
      <c r="J408" s="45"/>
      <c r="K408" s="45"/>
    </row>
    <row r="409" spans="2:11" ht="16.5" x14ac:dyDescent="0.3">
      <c r="B409" s="206" t="s">
        <v>322</v>
      </c>
      <c r="C409" s="57">
        <v>4.6125461254612548</v>
      </c>
      <c r="D409" s="45"/>
      <c r="E409" s="40"/>
      <c r="F409" s="54"/>
      <c r="G409" s="54"/>
      <c r="H409" s="40"/>
      <c r="I409" s="45"/>
      <c r="J409" s="45"/>
      <c r="K409" s="45"/>
    </row>
    <row r="410" spans="2:11" ht="16.5" x14ac:dyDescent="0.3">
      <c r="B410" s="206" t="s">
        <v>323</v>
      </c>
      <c r="C410" s="57">
        <v>745.38745387453878</v>
      </c>
      <c r="D410" s="45"/>
      <c r="E410" s="40"/>
      <c r="F410" s="54"/>
      <c r="G410" s="54"/>
      <c r="H410" s="40"/>
      <c r="I410" s="45"/>
      <c r="J410" s="45"/>
      <c r="K410" s="45"/>
    </row>
    <row r="411" spans="2:11" ht="16.5" x14ac:dyDescent="0.3">
      <c r="B411" s="206" t="s">
        <v>324</v>
      </c>
      <c r="C411" s="57">
        <v>22.140221402214021</v>
      </c>
      <c r="D411" s="45"/>
      <c r="E411" s="40"/>
      <c r="F411" s="54"/>
      <c r="G411" s="54"/>
      <c r="H411" s="40"/>
      <c r="I411" s="45"/>
      <c r="J411" s="45"/>
      <c r="K411" s="45"/>
    </row>
    <row r="412" spans="2:11" ht="16.5" x14ac:dyDescent="0.3">
      <c r="B412" s="206" t="s">
        <v>325</v>
      </c>
      <c r="C412" s="57">
        <v>193.72693726937268</v>
      </c>
      <c r="D412" s="45"/>
      <c r="E412" s="40"/>
      <c r="F412" s="54"/>
      <c r="G412" s="54"/>
      <c r="H412" s="40"/>
      <c r="I412" s="45"/>
      <c r="J412" s="45"/>
      <c r="K412" s="45"/>
    </row>
    <row r="413" spans="2:11" ht="16.5" x14ac:dyDescent="0.3">
      <c r="B413" s="206" t="s">
        <v>340</v>
      </c>
      <c r="C413" s="57">
        <v>38.745387453874542</v>
      </c>
      <c r="D413" s="45"/>
      <c r="E413" s="40"/>
      <c r="F413" s="54"/>
      <c r="G413" s="54"/>
      <c r="H413" s="40"/>
      <c r="I413" s="45"/>
      <c r="J413" s="45"/>
      <c r="K413" s="45"/>
    </row>
    <row r="414" spans="2:11" ht="16.5" x14ac:dyDescent="0.3">
      <c r="B414" s="206" t="s">
        <v>326</v>
      </c>
      <c r="C414" s="57">
        <v>2329.3357933579337</v>
      </c>
      <c r="D414" s="45"/>
      <c r="E414" s="40"/>
      <c r="F414" s="54"/>
      <c r="G414" s="54"/>
      <c r="H414" s="40"/>
      <c r="I414" s="45"/>
      <c r="J414" s="45"/>
      <c r="K414" s="45"/>
    </row>
    <row r="415" spans="2:11" ht="16.5" x14ac:dyDescent="0.3">
      <c r="B415" s="206" t="s">
        <v>327</v>
      </c>
      <c r="C415" s="57">
        <v>69.188191881918826</v>
      </c>
      <c r="D415" s="45"/>
      <c r="E415" s="40"/>
      <c r="F415" s="54"/>
      <c r="G415" s="54"/>
      <c r="H415" s="40"/>
      <c r="I415" s="45"/>
      <c r="J415" s="45"/>
      <c r="K415" s="45"/>
    </row>
    <row r="416" spans="2:11" ht="16.5" x14ac:dyDescent="0.3">
      <c r="B416" s="206" t="s">
        <v>328</v>
      </c>
      <c r="C416" s="57">
        <v>103.59778597785979</v>
      </c>
      <c r="D416" s="45"/>
      <c r="E416" s="40"/>
      <c r="F416" s="54"/>
      <c r="G416" s="54"/>
      <c r="H416" s="40"/>
      <c r="I416" s="45"/>
      <c r="J416" s="45"/>
      <c r="K416" s="45"/>
    </row>
    <row r="417" spans="2:11" ht="16.5" x14ac:dyDescent="0.3">
      <c r="B417" s="206" t="s">
        <v>329</v>
      </c>
      <c r="C417" s="57">
        <v>140.22140221402213</v>
      </c>
      <c r="D417" s="45"/>
      <c r="E417" s="40"/>
      <c r="F417" s="54"/>
      <c r="G417" s="54"/>
      <c r="H417" s="40"/>
      <c r="I417" s="45"/>
      <c r="J417" s="45"/>
      <c r="K417" s="45"/>
    </row>
    <row r="418" spans="2:11" ht="16.5" x14ac:dyDescent="0.3">
      <c r="B418" s="206" t="s">
        <v>330</v>
      </c>
      <c r="C418" s="57">
        <v>184.50184501845018</v>
      </c>
      <c r="D418" s="45"/>
      <c r="E418" s="40"/>
      <c r="F418" s="54"/>
      <c r="G418" s="54"/>
      <c r="H418" s="40"/>
      <c r="I418" s="45"/>
      <c r="J418" s="45"/>
      <c r="K418" s="45"/>
    </row>
    <row r="419" spans="2:11" ht="16.5" x14ac:dyDescent="0.3">
      <c r="B419" s="206" t="s">
        <v>331</v>
      </c>
      <c r="C419" s="57">
        <v>77.490774907749085</v>
      </c>
      <c r="D419" s="45"/>
      <c r="E419" s="40"/>
      <c r="F419" s="54"/>
      <c r="G419" s="54"/>
      <c r="H419" s="40"/>
      <c r="I419" s="45"/>
      <c r="J419" s="45"/>
      <c r="K419" s="45"/>
    </row>
    <row r="420" spans="2:11" ht="16.5" x14ac:dyDescent="0.3">
      <c r="B420" s="206" t="s">
        <v>332</v>
      </c>
      <c r="C420" s="57">
        <v>16.605166051660518</v>
      </c>
      <c r="D420" s="45"/>
      <c r="E420" s="40"/>
      <c r="F420" s="54"/>
      <c r="G420" s="54"/>
      <c r="H420" s="40"/>
      <c r="I420" s="45"/>
      <c r="J420" s="45"/>
      <c r="K420" s="45"/>
    </row>
    <row r="421" spans="2:11" ht="16.5" x14ac:dyDescent="0.3">
      <c r="B421" s="206" t="s">
        <v>333</v>
      </c>
      <c r="C421" s="57">
        <v>221.40221402214021</v>
      </c>
      <c r="D421" s="45"/>
      <c r="E421" s="40"/>
      <c r="F421" s="54"/>
      <c r="G421" s="54"/>
      <c r="H421" s="40"/>
      <c r="I421" s="45"/>
      <c r="J421" s="45"/>
      <c r="K421" s="45"/>
    </row>
    <row r="422" spans="2:11" ht="16.5" x14ac:dyDescent="0.3">
      <c r="B422" s="206" t="s">
        <v>334</v>
      </c>
      <c r="C422" s="57">
        <v>582.69372693726939</v>
      </c>
      <c r="D422" s="45"/>
      <c r="E422" s="40"/>
      <c r="F422" s="54"/>
      <c r="G422" s="54"/>
      <c r="H422" s="40"/>
      <c r="I422" s="45"/>
      <c r="J422" s="45"/>
      <c r="K422" s="45"/>
    </row>
    <row r="423" spans="2:11" ht="16.5" x14ac:dyDescent="0.3">
      <c r="B423" s="206" t="s">
        <v>335</v>
      </c>
      <c r="C423" s="57">
        <v>349.60977859778598</v>
      </c>
      <c r="D423" s="45"/>
      <c r="E423" s="40"/>
      <c r="F423" s="54"/>
      <c r="G423" s="54"/>
      <c r="H423" s="40"/>
      <c r="I423" s="45"/>
      <c r="J423" s="45"/>
      <c r="K423" s="45"/>
    </row>
    <row r="424" spans="2:11" ht="16.5" x14ac:dyDescent="0.3">
      <c r="B424" s="206" t="s">
        <v>336</v>
      </c>
      <c r="C424" s="57">
        <v>40.313653136531364</v>
      </c>
      <c r="D424" s="45"/>
      <c r="E424" s="40"/>
      <c r="F424" s="54"/>
      <c r="G424" s="54"/>
      <c r="H424" s="40"/>
      <c r="I424" s="45"/>
      <c r="J424" s="45"/>
      <c r="K424" s="45"/>
    </row>
    <row r="425" spans="2:11" ht="16.5" x14ac:dyDescent="0.3">
      <c r="B425" s="206" t="s">
        <v>336</v>
      </c>
      <c r="C425" s="57">
        <v>40.313653136531364</v>
      </c>
      <c r="D425" s="45"/>
      <c r="E425" s="40"/>
      <c r="F425" s="54"/>
      <c r="G425" s="54"/>
      <c r="H425" s="40"/>
      <c r="I425" s="45"/>
      <c r="J425" s="45"/>
      <c r="K425" s="45"/>
    </row>
    <row r="426" spans="2:11" ht="16.5" x14ac:dyDescent="0.3">
      <c r="B426" s="206" t="s">
        <v>336</v>
      </c>
      <c r="C426" s="57">
        <v>40.313653136531364</v>
      </c>
      <c r="D426" s="45"/>
      <c r="E426" s="40"/>
      <c r="F426" s="54"/>
      <c r="G426" s="54"/>
      <c r="H426" s="40"/>
      <c r="I426" s="45"/>
      <c r="J426" s="45"/>
      <c r="K426" s="45"/>
    </row>
    <row r="427" spans="2:11" ht="16.5" x14ac:dyDescent="0.3">
      <c r="B427" s="206" t="s">
        <v>336</v>
      </c>
      <c r="C427" s="57">
        <v>40.313653136531364</v>
      </c>
      <c r="D427" s="45"/>
      <c r="E427" s="40"/>
      <c r="F427" s="54"/>
      <c r="G427" s="54"/>
      <c r="H427" s="40"/>
      <c r="I427" s="45"/>
      <c r="J427" s="45"/>
      <c r="K427" s="45"/>
    </row>
    <row r="428" spans="2:11" ht="16.5" x14ac:dyDescent="0.3">
      <c r="B428" s="206" t="s">
        <v>336</v>
      </c>
      <c r="C428" s="57">
        <v>8.4870848708487081</v>
      </c>
      <c r="D428" s="45"/>
      <c r="E428" s="40"/>
      <c r="F428" s="54"/>
      <c r="G428" s="54"/>
      <c r="H428" s="40"/>
      <c r="I428" s="45"/>
      <c r="J428" s="45"/>
      <c r="K428" s="45"/>
    </row>
    <row r="429" spans="2:11" ht="16.5" x14ac:dyDescent="0.3">
      <c r="B429" s="206" t="s">
        <v>342</v>
      </c>
      <c r="C429" s="57">
        <v>902.06642066420659</v>
      </c>
      <c r="D429" s="45"/>
      <c r="E429" s="40"/>
      <c r="F429" s="54"/>
      <c r="G429" s="54"/>
      <c r="H429" s="40"/>
      <c r="I429" s="45"/>
      <c r="J429" s="45"/>
      <c r="K429" s="45"/>
    </row>
    <row r="430" spans="2:11" ht="16.5" x14ac:dyDescent="0.3">
      <c r="B430" s="206" t="s">
        <v>337</v>
      </c>
      <c r="C430" s="57">
        <v>1505.1845018450185</v>
      </c>
      <c r="D430" s="45"/>
      <c r="E430" s="40"/>
      <c r="F430" s="54"/>
      <c r="G430" s="54"/>
      <c r="H430" s="40"/>
      <c r="I430" s="45"/>
      <c r="J430" s="45"/>
      <c r="K430" s="45"/>
    </row>
    <row r="431" spans="2:11" ht="16.5" x14ac:dyDescent="0.3">
      <c r="B431" s="206" t="s">
        <v>338</v>
      </c>
      <c r="C431" s="57">
        <v>358.39483394833951</v>
      </c>
      <c r="D431" s="45"/>
      <c r="E431" s="40"/>
      <c r="F431" s="54"/>
      <c r="G431" s="54"/>
      <c r="H431" s="40"/>
      <c r="I431" s="45"/>
      <c r="J431" s="45"/>
      <c r="K431" s="45"/>
    </row>
    <row r="432" spans="2:11" ht="16.5" x14ac:dyDescent="0.3">
      <c r="B432" s="206" t="s">
        <v>339</v>
      </c>
      <c r="C432" s="57">
        <v>80.686346863468628</v>
      </c>
      <c r="D432" s="45"/>
      <c r="E432" s="40"/>
      <c r="F432" s="54"/>
      <c r="G432" s="54"/>
      <c r="H432" s="40"/>
      <c r="I432" s="45"/>
      <c r="J432" s="45"/>
      <c r="K432" s="45"/>
    </row>
    <row r="433" spans="2:11" ht="16.5" x14ac:dyDescent="0.3">
      <c r="B433" s="206" t="s">
        <v>86</v>
      </c>
      <c r="C433" s="57">
        <v>5.0276752767527677</v>
      </c>
      <c r="D433" s="45"/>
      <c r="E433" s="40"/>
      <c r="F433" s="54"/>
      <c r="G433" s="54"/>
      <c r="H433" s="40"/>
      <c r="I433" s="45"/>
      <c r="J433" s="45"/>
      <c r="K433" s="45"/>
    </row>
    <row r="434" spans="2:11" ht="16.5" x14ac:dyDescent="0.3">
      <c r="B434" s="187"/>
      <c r="C434" s="199"/>
      <c r="D434" s="54"/>
      <c r="E434" s="40"/>
      <c r="F434" s="204"/>
      <c r="G434" s="203"/>
      <c r="H434" s="204"/>
      <c r="I434" s="41"/>
      <c r="J434" s="41"/>
      <c r="K434" s="41"/>
    </row>
    <row r="435" spans="2:11" ht="17.25" thickBot="1" x14ac:dyDescent="0.35">
      <c r="B435" s="187"/>
      <c r="C435" s="199"/>
      <c r="D435" s="54"/>
      <c r="E435" s="40"/>
      <c r="F435" s="204"/>
      <c r="G435" s="203"/>
      <c r="H435" s="204"/>
      <c r="I435" s="41"/>
      <c r="J435" s="41"/>
      <c r="K435" s="41"/>
    </row>
    <row r="436" spans="2:11" ht="13.5" thickBot="1" x14ac:dyDescent="0.25">
      <c r="B436" s="55" t="s">
        <v>16</v>
      </c>
      <c r="C436" s="58">
        <f>SUM(C116:C435)</f>
        <v>146098.53841328414</v>
      </c>
      <c r="D436" s="58">
        <f>SUM(D116:D433)</f>
        <v>0</v>
      </c>
      <c r="E436" s="58">
        <f>SUM(E116:E433)</f>
        <v>0</v>
      </c>
      <c r="F436" s="38">
        <f>SUM(F116:F433)</f>
        <v>0</v>
      </c>
      <c r="G436" s="38">
        <f>SUM(G116:G433)</f>
        <v>0</v>
      </c>
      <c r="H436" s="38">
        <f>SUM(H116:H433)</f>
        <v>0</v>
      </c>
      <c r="I436" s="169"/>
      <c r="J436" s="170"/>
      <c r="K436" s="170"/>
    </row>
    <row r="437" spans="2:11" x14ac:dyDescent="0.2">
      <c r="B437" s="17"/>
      <c r="C437" s="39"/>
      <c r="D437" s="39"/>
      <c r="E437" s="39"/>
      <c r="F437" s="39"/>
      <c r="G437" s="39"/>
      <c r="H437" s="39"/>
      <c r="I437" s="17"/>
      <c r="J437" s="17"/>
      <c r="K437" s="17"/>
    </row>
    <row r="438" spans="2:11" x14ac:dyDescent="0.2">
      <c r="B438" s="15" t="s">
        <v>34</v>
      </c>
      <c r="C438" s="180"/>
      <c r="D438" s="54"/>
      <c r="E438" s="40"/>
      <c r="F438" s="57"/>
      <c r="G438" s="57"/>
      <c r="H438" s="57"/>
      <c r="I438" s="45"/>
      <c r="J438" s="45"/>
      <c r="K438" s="45"/>
    </row>
    <row r="439" spans="2:11" ht="16.5" x14ac:dyDescent="0.3">
      <c r="B439" s="187"/>
      <c r="C439" s="145"/>
      <c r="D439" s="54"/>
      <c r="E439" s="54"/>
      <c r="F439" s="54"/>
      <c r="G439" s="54"/>
      <c r="H439" s="40"/>
      <c r="I439" s="45"/>
      <c r="J439" s="45"/>
      <c r="K439" s="153"/>
    </row>
    <row r="440" spans="2:11" ht="16.5" x14ac:dyDescent="0.3">
      <c r="B440" s="187"/>
      <c r="C440" s="145"/>
      <c r="D440" s="57"/>
      <c r="E440" s="54"/>
      <c r="F440" s="57"/>
      <c r="G440" s="57"/>
      <c r="H440" s="57"/>
      <c r="I440" s="45"/>
      <c r="J440" s="45"/>
      <c r="K440" s="45"/>
    </row>
    <row r="441" spans="2:11" ht="16.5" x14ac:dyDescent="0.3">
      <c r="B441" s="187"/>
      <c r="C441" s="145"/>
      <c r="D441" s="57"/>
      <c r="E441" s="54"/>
      <c r="F441" s="57"/>
      <c r="G441" s="57"/>
      <c r="H441" s="57"/>
      <c r="I441" s="45"/>
      <c r="J441" s="45"/>
      <c r="K441" s="45"/>
    </row>
    <row r="442" spans="2:11" ht="16.5" x14ac:dyDescent="0.3">
      <c r="B442" s="187"/>
      <c r="C442" s="145"/>
      <c r="D442" s="57"/>
      <c r="E442" s="54"/>
      <c r="F442" s="57"/>
      <c r="G442" s="57"/>
      <c r="H442" s="57"/>
      <c r="I442" s="45"/>
      <c r="J442" s="45"/>
      <c r="K442" s="45"/>
    </row>
    <row r="443" spans="2:11" ht="16.5" x14ac:dyDescent="0.3">
      <c r="B443" s="187"/>
      <c r="C443" s="145"/>
      <c r="D443" s="57"/>
      <c r="E443" s="54"/>
      <c r="F443" s="57"/>
      <c r="G443" s="57"/>
      <c r="H443" s="57"/>
      <c r="I443" s="45"/>
      <c r="J443" s="45"/>
      <c r="K443" s="45"/>
    </row>
    <row r="444" spans="2:11" ht="14.25" x14ac:dyDescent="0.2">
      <c r="B444" s="171"/>
      <c r="C444" s="172"/>
      <c r="D444" s="57"/>
      <c r="E444" s="54"/>
      <c r="F444" s="57"/>
      <c r="G444" s="57"/>
      <c r="H444" s="57"/>
      <c r="I444" s="45"/>
      <c r="J444" s="45"/>
      <c r="K444" s="45"/>
    </row>
    <row r="445" spans="2:11" ht="16.5" x14ac:dyDescent="0.3">
      <c r="B445" s="171"/>
      <c r="C445" s="145"/>
      <c r="D445" s="57"/>
      <c r="E445" s="54"/>
      <c r="F445" s="57"/>
      <c r="G445" s="57"/>
      <c r="H445" s="57"/>
      <c r="I445" s="45"/>
      <c r="J445" s="45"/>
      <c r="K445" s="45"/>
    </row>
    <row r="446" spans="2:11" ht="16.5" x14ac:dyDescent="0.3">
      <c r="B446" s="171"/>
      <c r="C446" s="145"/>
      <c r="D446" s="54"/>
      <c r="E446" s="54"/>
      <c r="F446" s="57"/>
      <c r="G446" s="57"/>
      <c r="H446" s="57"/>
      <c r="I446" s="45"/>
      <c r="J446" s="45"/>
      <c r="K446" s="45"/>
    </row>
    <row r="447" spans="2:11" ht="13.5" thickBot="1" x14ac:dyDescent="0.25">
      <c r="B447" s="55" t="s">
        <v>16</v>
      </c>
      <c r="C447" s="56">
        <f>SUM(C439:C446)</f>
        <v>0</v>
      </c>
      <c r="D447" s="56">
        <f>SUM(D439:D445)</f>
        <v>0</v>
      </c>
      <c r="E447" s="56">
        <f>SUM(E440:E445)</f>
        <v>0</v>
      </c>
      <c r="F447" s="56">
        <f>SUM(F439:F445)</f>
        <v>0</v>
      </c>
      <c r="G447" s="56">
        <f>SUM(G439:G445)</f>
        <v>0</v>
      </c>
      <c r="H447" s="173"/>
      <c r="I447" s="156"/>
      <c r="J447" s="156"/>
      <c r="K447" s="174"/>
    </row>
    <row r="448" spans="2:11" x14ac:dyDescent="0.2">
      <c r="B448" s="17"/>
      <c r="C448" s="39"/>
      <c r="D448" s="39"/>
      <c r="E448" s="39"/>
      <c r="F448" s="39"/>
      <c r="G448" s="39"/>
      <c r="H448" s="39"/>
      <c r="I448" s="17"/>
      <c r="J448" s="17"/>
      <c r="K448" s="17"/>
    </row>
    <row r="449" spans="2:11" x14ac:dyDescent="0.2">
      <c r="B449" s="15"/>
      <c r="C449" s="40"/>
      <c r="D449" s="54"/>
      <c r="E449" s="40"/>
      <c r="F449" s="57"/>
      <c r="G449" s="57"/>
      <c r="H449" s="57"/>
      <c r="I449" s="45"/>
      <c r="J449" s="45"/>
      <c r="K449" s="45"/>
    </row>
    <row r="450" spans="2:11" x14ac:dyDescent="0.2">
      <c r="B450" s="41"/>
      <c r="C450" s="40"/>
      <c r="D450" s="54">
        <v>0</v>
      </c>
      <c r="E450" s="40">
        <f>D450-C450</f>
        <v>0</v>
      </c>
      <c r="F450" s="57"/>
      <c r="G450" s="57"/>
      <c r="H450" s="57"/>
      <c r="I450" s="45"/>
      <c r="J450" s="45"/>
      <c r="K450" s="45"/>
    </row>
    <row r="451" spans="2:11" x14ac:dyDescent="0.2">
      <c r="B451" s="41"/>
      <c r="C451" s="40"/>
      <c r="D451" s="54">
        <v>0</v>
      </c>
      <c r="E451" s="40">
        <f>D451-C451</f>
        <v>0</v>
      </c>
      <c r="F451" s="57"/>
      <c r="G451" s="57"/>
      <c r="H451" s="57"/>
      <c r="I451" s="45"/>
      <c r="J451" s="45"/>
      <c r="K451" s="45"/>
    </row>
    <row r="452" spans="2:11" ht="13.5" thickBot="1" x14ac:dyDescent="0.25">
      <c r="B452" s="41"/>
      <c r="C452" s="40"/>
      <c r="D452" s="54"/>
      <c r="E452" s="40"/>
      <c r="F452" s="57"/>
      <c r="G452" s="57"/>
      <c r="H452" s="57"/>
      <c r="I452" s="45"/>
      <c r="J452" s="45"/>
      <c r="K452" s="45"/>
    </row>
    <row r="453" spans="2:11" ht="13.5" thickBot="1" x14ac:dyDescent="0.25">
      <c r="B453" s="16" t="s">
        <v>16</v>
      </c>
      <c r="C453" s="37">
        <f>SUM(C450:C451)</f>
        <v>0</v>
      </c>
      <c r="D453" s="37">
        <f t="shared" ref="D453:E453" si="0">SUM(D450:D451)</f>
        <v>0</v>
      </c>
      <c r="E453" s="37">
        <f t="shared" si="0"/>
        <v>0</v>
      </c>
      <c r="F453" s="168"/>
      <c r="G453" s="168"/>
      <c r="H453" s="168"/>
      <c r="I453" s="175"/>
      <c r="J453" s="175"/>
      <c r="K453" s="170"/>
    </row>
    <row r="454" spans="2:11" x14ac:dyDescent="0.2">
      <c r="B454" s="17"/>
      <c r="C454" s="39"/>
      <c r="D454" s="39"/>
      <c r="E454" s="39"/>
      <c r="F454" s="39"/>
      <c r="G454" s="39"/>
      <c r="H454" s="39"/>
      <c r="I454" s="17"/>
      <c r="J454" s="17"/>
      <c r="K454" s="17"/>
    </row>
    <row r="455" spans="2:11" x14ac:dyDescent="0.2">
      <c r="B455" s="28"/>
      <c r="C455" s="40"/>
      <c r="D455" s="40"/>
      <c r="E455" s="40"/>
      <c r="F455" s="57"/>
      <c r="G455" s="57"/>
      <c r="H455" s="57"/>
      <c r="I455" s="45"/>
      <c r="J455" s="45"/>
      <c r="K455" s="45"/>
    </row>
    <row r="456" spans="2:11" x14ac:dyDescent="0.2">
      <c r="B456" s="28" t="s">
        <v>29</v>
      </c>
      <c r="C456" s="40"/>
      <c r="D456" s="40"/>
      <c r="E456" s="40"/>
      <c r="F456" s="57"/>
      <c r="G456" s="57"/>
      <c r="H456" s="57"/>
      <c r="I456" s="45"/>
      <c r="J456" s="45"/>
      <c r="K456" s="45"/>
    </row>
    <row r="457" spans="2:11" ht="13.5" thickBot="1" x14ac:dyDescent="0.25">
      <c r="B457" s="28"/>
      <c r="C457" s="40"/>
      <c r="D457" s="40"/>
      <c r="E457" s="40"/>
      <c r="F457" s="57"/>
      <c r="G457" s="57"/>
      <c r="H457" s="57"/>
      <c r="I457" s="45"/>
      <c r="J457" s="45"/>
      <c r="K457" s="45"/>
    </row>
    <row r="458" spans="2:11" s="12" customFormat="1" ht="13.5" thickBot="1" x14ac:dyDescent="0.25">
      <c r="B458" s="29" t="s">
        <v>25</v>
      </c>
      <c r="C458" s="46">
        <f>C52+C61+C93+C103+C113+C436+C447</f>
        <v>433717.94594095938</v>
      </c>
      <c r="D458" s="30">
        <f>D52+D61+D93+D103+D113+D436+D447+D453+D456</f>
        <v>0</v>
      </c>
      <c r="E458" s="30">
        <f>D458-C458</f>
        <v>-433717.94594095938</v>
      </c>
      <c r="F458" s="30"/>
      <c r="G458" s="30"/>
      <c r="H458" s="30"/>
      <c r="I458" s="47"/>
      <c r="J458" s="48"/>
      <c r="K458" s="48"/>
    </row>
  </sheetData>
  <mergeCells count="7">
    <mergeCell ref="F9:H9"/>
    <mergeCell ref="F10:H10"/>
    <mergeCell ref="B1:J1"/>
    <mergeCell ref="B3:J3"/>
    <mergeCell ref="B4:J4"/>
    <mergeCell ref="B2:J2"/>
    <mergeCell ref="C9:E11"/>
  </mergeCells>
  <phoneticPr fontId="0" type="noConversion"/>
  <pageMargins left="0" right="0" top="0.43" bottom="0.36" header="0.21" footer="0.18"/>
  <pageSetup paperSize="9"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34"/>
  <sheetViews>
    <sheetView workbookViewId="0">
      <selection activeCell="C14" sqref="C14:E14"/>
    </sheetView>
  </sheetViews>
  <sheetFormatPr defaultRowHeight="12.75" x14ac:dyDescent="0.2"/>
  <cols>
    <col min="1" max="1" width="9.140625" style="67"/>
    <col min="2" max="2" width="57.5703125" style="67" customWidth="1"/>
    <col min="3" max="4" width="12.85546875" style="67" bestFit="1" customWidth="1"/>
    <col min="5" max="5" width="13.28515625" style="67" customWidth="1"/>
    <col min="6" max="6" width="10.42578125" style="67" customWidth="1"/>
    <col min="7" max="7" width="11.5703125" style="67" customWidth="1"/>
    <col min="8" max="8" width="9.140625" style="67"/>
    <col min="9" max="9" width="14.85546875" style="67" customWidth="1"/>
    <col min="10" max="10" width="10.85546875" style="67" bestFit="1" customWidth="1"/>
    <col min="11" max="16384" width="9.140625" style="67"/>
  </cols>
  <sheetData>
    <row r="3" spans="2:11" ht="15.75" x14ac:dyDescent="0.25">
      <c r="B3" s="66"/>
    </row>
    <row r="4" spans="2:11" ht="16.5" thickBot="1" x14ac:dyDescent="0.3">
      <c r="B4" s="68"/>
      <c r="C4" s="69"/>
      <c r="D4" s="69"/>
      <c r="E4" s="69"/>
      <c r="F4" s="69"/>
      <c r="G4" s="69"/>
      <c r="H4" s="69"/>
      <c r="I4" s="69"/>
      <c r="J4" s="69"/>
      <c r="K4" s="69"/>
    </row>
    <row r="5" spans="2:11" x14ac:dyDescent="0.2">
      <c r="B5" s="235" t="s">
        <v>77</v>
      </c>
      <c r="C5" s="235"/>
      <c r="D5" s="235"/>
      <c r="E5" s="235"/>
      <c r="F5" s="235"/>
      <c r="G5" s="235"/>
      <c r="H5" s="235"/>
      <c r="I5" s="235"/>
      <c r="J5" s="235"/>
    </row>
    <row r="6" spans="2:11" ht="15" x14ac:dyDescent="0.25">
      <c r="B6" s="227" t="s">
        <v>81</v>
      </c>
      <c r="C6" s="228"/>
      <c r="D6" s="228"/>
      <c r="E6" s="228"/>
      <c r="F6" s="228"/>
      <c r="G6" s="228"/>
      <c r="H6" s="228"/>
      <c r="I6" s="228"/>
      <c r="J6" s="228"/>
    </row>
    <row r="7" spans="2:11" x14ac:dyDescent="0.2">
      <c r="B7" s="243" t="s">
        <v>24</v>
      </c>
      <c r="C7" s="243"/>
      <c r="D7" s="243"/>
      <c r="E7" s="243"/>
      <c r="F7" s="243"/>
      <c r="G7" s="243"/>
      <c r="H7" s="243"/>
      <c r="I7" s="243"/>
      <c r="J7" s="243"/>
    </row>
    <row r="8" spans="2:11" x14ac:dyDescent="0.2">
      <c r="B8" s="243" t="s">
        <v>103</v>
      </c>
      <c r="C8" s="243"/>
      <c r="D8" s="243"/>
      <c r="E8" s="243"/>
      <c r="F8" s="243"/>
      <c r="G8" s="243"/>
      <c r="H8" s="243"/>
      <c r="I8" s="243"/>
      <c r="J8" s="243"/>
    </row>
    <row r="10" spans="2:11" x14ac:dyDescent="0.2">
      <c r="F10" s="70" t="s">
        <v>28</v>
      </c>
      <c r="J10" s="71"/>
    </row>
    <row r="12" spans="2:11" x14ac:dyDescent="0.2">
      <c r="B12" s="72"/>
      <c r="C12" s="72"/>
      <c r="D12" s="73"/>
      <c r="E12" s="74"/>
      <c r="F12" s="72"/>
      <c r="G12" s="73"/>
      <c r="H12" s="74"/>
      <c r="I12" s="74"/>
      <c r="J12" s="74"/>
      <c r="K12" s="74"/>
    </row>
    <row r="13" spans="2:11" x14ac:dyDescent="0.2">
      <c r="B13" s="75"/>
      <c r="C13" s="242"/>
      <c r="D13" s="240"/>
      <c r="E13" s="241"/>
      <c r="F13" s="242"/>
      <c r="G13" s="240"/>
      <c r="H13" s="241"/>
      <c r="I13" s="76"/>
      <c r="J13" s="76"/>
      <c r="K13" s="76"/>
    </row>
    <row r="14" spans="2:11" x14ac:dyDescent="0.2">
      <c r="B14" s="77" t="s">
        <v>1</v>
      </c>
      <c r="C14" s="239" t="s">
        <v>97</v>
      </c>
      <c r="D14" s="240"/>
      <c r="E14" s="241"/>
      <c r="F14" s="242" t="s">
        <v>20</v>
      </c>
      <c r="G14" s="240"/>
      <c r="H14" s="241"/>
      <c r="I14" s="76" t="s">
        <v>17</v>
      </c>
      <c r="J14" s="76" t="s">
        <v>18</v>
      </c>
      <c r="K14" s="76" t="s">
        <v>12</v>
      </c>
    </row>
    <row r="15" spans="2:11" x14ac:dyDescent="0.2">
      <c r="B15" s="78"/>
      <c r="C15" s="78"/>
      <c r="D15" s="79"/>
      <c r="E15" s="80"/>
      <c r="F15" s="81"/>
      <c r="G15" s="82" t="s">
        <v>19</v>
      </c>
      <c r="H15" s="80"/>
      <c r="I15" s="83" t="s">
        <v>9</v>
      </c>
      <c r="J15" s="83" t="s">
        <v>11</v>
      </c>
      <c r="K15" s="83" t="s">
        <v>13</v>
      </c>
    </row>
    <row r="16" spans="2:11" x14ac:dyDescent="0.2">
      <c r="B16" s="84"/>
      <c r="C16" s="84" t="s">
        <v>7</v>
      </c>
      <c r="D16" s="85" t="s">
        <v>8</v>
      </c>
      <c r="E16" s="86" t="s">
        <v>9</v>
      </c>
      <c r="F16" s="84" t="s">
        <v>7</v>
      </c>
      <c r="G16" s="85" t="s">
        <v>8</v>
      </c>
      <c r="H16" s="86" t="s">
        <v>9</v>
      </c>
      <c r="I16" s="86"/>
      <c r="J16" s="86"/>
      <c r="K16" s="86"/>
    </row>
    <row r="17" spans="2:11" x14ac:dyDescent="0.2">
      <c r="B17" s="15"/>
      <c r="C17" s="60"/>
      <c r="D17" s="60"/>
      <c r="E17" s="60"/>
      <c r="F17" s="60"/>
      <c r="G17" s="60"/>
      <c r="H17" s="60"/>
      <c r="I17" s="88"/>
      <c r="J17" s="88"/>
      <c r="K17" s="88"/>
    </row>
    <row r="18" spans="2:11" x14ac:dyDescent="0.2">
      <c r="B18" s="89"/>
      <c r="C18" s="60"/>
      <c r="D18" s="60"/>
      <c r="E18" s="60">
        <f t="shared" ref="E18" si="0">C18-D18</f>
        <v>0</v>
      </c>
      <c r="F18" s="60"/>
      <c r="G18" s="90"/>
      <c r="H18" s="60"/>
      <c r="I18" s="88"/>
      <c r="J18" s="88"/>
      <c r="K18" s="88"/>
    </row>
    <row r="19" spans="2:11" x14ac:dyDescent="0.2">
      <c r="B19" s="89"/>
      <c r="C19" s="60"/>
      <c r="D19" s="60"/>
      <c r="E19" s="60"/>
      <c r="F19" s="60"/>
      <c r="G19" s="90"/>
      <c r="H19" s="60"/>
      <c r="I19" s="88"/>
      <c r="J19" s="88"/>
      <c r="K19" s="88"/>
    </row>
    <row r="20" spans="2:11" x14ac:dyDescent="0.2">
      <c r="B20" s="89"/>
      <c r="C20" s="60"/>
      <c r="D20" s="60"/>
      <c r="E20" s="60"/>
      <c r="F20" s="60"/>
      <c r="G20" s="90"/>
      <c r="H20" s="60"/>
      <c r="I20" s="89"/>
      <c r="J20" s="88"/>
      <c r="K20" s="88"/>
    </row>
    <row r="21" spans="2:11" x14ac:dyDescent="0.2">
      <c r="B21" s="87"/>
      <c r="C21" s="60"/>
      <c r="D21" s="60"/>
      <c r="E21" s="60"/>
      <c r="F21" s="60"/>
      <c r="G21" s="60"/>
      <c r="H21" s="60"/>
      <c r="I21" s="88"/>
      <c r="J21" s="88"/>
      <c r="K21" s="88"/>
    </row>
    <row r="22" spans="2:11" s="71" customFormat="1" x14ac:dyDescent="0.2">
      <c r="B22" s="91" t="s">
        <v>16</v>
      </c>
      <c r="C22" s="92">
        <f>SUM(C18:C20)</f>
        <v>0</v>
      </c>
      <c r="D22" s="92">
        <f>SUM(D18:D20)</f>
        <v>0</v>
      </c>
      <c r="E22" s="92">
        <f>SUM(E18:E20)</f>
        <v>0</v>
      </c>
      <c r="F22" s="93">
        <f>SUM(F18:F21)</f>
        <v>0</v>
      </c>
      <c r="G22" s="93">
        <f>SUM(G18:G21)</f>
        <v>0</v>
      </c>
      <c r="H22" s="93">
        <f>SUM(H18:H21)</f>
        <v>0</v>
      </c>
      <c r="I22" s="91"/>
      <c r="J22" s="91"/>
      <c r="K22" s="91"/>
    </row>
    <row r="23" spans="2:11" x14ac:dyDescent="0.2">
      <c r="B23" s="88"/>
      <c r="C23" s="60"/>
      <c r="D23" s="60"/>
      <c r="E23" s="60"/>
      <c r="F23" s="60"/>
      <c r="G23" s="60"/>
      <c r="H23" s="60"/>
      <c r="I23" s="88"/>
      <c r="J23" s="88"/>
      <c r="K23" s="88"/>
    </row>
    <row r="24" spans="2:11" x14ac:dyDescent="0.2">
      <c r="C24" s="60"/>
      <c r="D24" s="60"/>
      <c r="E24" s="60"/>
      <c r="F24" s="60"/>
      <c r="G24" s="60"/>
      <c r="H24" s="60"/>
      <c r="I24" s="88"/>
      <c r="J24" s="88"/>
      <c r="K24" s="88"/>
    </row>
    <row r="25" spans="2:11" x14ac:dyDescent="0.2">
      <c r="B25" s="89"/>
      <c r="C25" s="60"/>
      <c r="D25" s="90"/>
      <c r="E25" s="60"/>
      <c r="F25" s="60"/>
      <c r="G25" s="90"/>
      <c r="H25" s="60"/>
      <c r="I25" s="88"/>
      <c r="J25" s="88"/>
      <c r="K25" s="88"/>
    </row>
    <row r="26" spans="2:11" x14ac:dyDescent="0.2">
      <c r="B26" s="103" t="s">
        <v>37</v>
      </c>
      <c r="C26" s="104"/>
      <c r="D26" s="90"/>
      <c r="E26" s="60"/>
      <c r="F26" s="60"/>
      <c r="G26" s="90"/>
      <c r="H26" s="60"/>
      <c r="I26" s="88"/>
      <c r="J26" s="88"/>
      <c r="K26" s="88"/>
    </row>
    <row r="27" spans="2:11" x14ac:dyDescent="0.2">
      <c r="B27" s="103" t="s">
        <v>40</v>
      </c>
      <c r="C27" s="104"/>
      <c r="D27" s="90"/>
      <c r="E27" s="60"/>
      <c r="F27" s="60"/>
      <c r="G27" s="90"/>
      <c r="H27" s="60"/>
      <c r="I27" s="88"/>
      <c r="J27" s="88"/>
      <c r="K27" s="88"/>
    </row>
    <row r="28" spans="2:11" x14ac:dyDescent="0.2">
      <c r="B28" s="103" t="s">
        <v>39</v>
      </c>
      <c r="C28" s="104"/>
      <c r="D28" s="90"/>
      <c r="E28" s="60"/>
      <c r="F28" s="60"/>
      <c r="G28" s="90"/>
      <c r="H28" s="60"/>
      <c r="I28" s="88"/>
      <c r="J28" s="88"/>
      <c r="K28" s="88"/>
    </row>
    <row r="29" spans="2:11" x14ac:dyDescent="0.2">
      <c r="B29" s="89"/>
      <c r="C29" s="60"/>
      <c r="D29" s="90"/>
      <c r="E29" s="60"/>
      <c r="F29" s="60"/>
      <c r="G29" s="90"/>
      <c r="H29" s="60"/>
      <c r="I29" s="88"/>
      <c r="J29" s="88"/>
      <c r="K29" s="88"/>
    </row>
    <row r="30" spans="2:11" x14ac:dyDescent="0.2">
      <c r="B30" s="89"/>
      <c r="C30" s="60"/>
      <c r="D30" s="90"/>
      <c r="E30" s="60"/>
      <c r="F30" s="60"/>
      <c r="G30" s="90"/>
      <c r="H30" s="60"/>
      <c r="I30" s="89"/>
      <c r="J30" s="88"/>
      <c r="K30" s="88"/>
    </row>
    <row r="31" spans="2:11" x14ac:dyDescent="0.2">
      <c r="B31" s="91"/>
      <c r="C31" s="94"/>
      <c r="D31" s="94"/>
      <c r="E31" s="94"/>
      <c r="F31" s="60"/>
      <c r="G31" s="60"/>
      <c r="H31" s="60"/>
      <c r="I31" s="88"/>
      <c r="J31" s="88"/>
      <c r="K31" s="88"/>
    </row>
    <row r="32" spans="2:11" x14ac:dyDescent="0.2">
      <c r="B32" s="91"/>
      <c r="C32" s="94"/>
      <c r="D32" s="94"/>
      <c r="E32" s="94"/>
      <c r="F32" s="60"/>
      <c r="G32" s="60"/>
      <c r="H32" s="60"/>
      <c r="I32" s="88"/>
      <c r="J32" s="88"/>
      <c r="K32" s="88"/>
    </row>
    <row r="33" spans="2:11" x14ac:dyDescent="0.2">
      <c r="B33" s="91"/>
      <c r="C33" s="94"/>
      <c r="D33" s="94"/>
      <c r="E33" s="94"/>
      <c r="F33" s="60"/>
      <c r="G33" s="60"/>
      <c r="H33" s="60"/>
      <c r="I33" s="88"/>
      <c r="J33" s="88"/>
      <c r="K33" s="88"/>
    </row>
    <row r="34" spans="2:11" s="71" customFormat="1" x14ac:dyDescent="0.2">
      <c r="B34" s="87" t="s">
        <v>25</v>
      </c>
      <c r="C34" s="93">
        <f>C22</f>
        <v>0</v>
      </c>
      <c r="D34" s="93">
        <f>D22</f>
        <v>0</v>
      </c>
      <c r="E34" s="93">
        <f>D34-C34</f>
        <v>0</v>
      </c>
      <c r="F34" s="93"/>
      <c r="G34" s="93"/>
      <c r="H34" s="93"/>
      <c r="I34" s="91"/>
      <c r="J34" s="91"/>
      <c r="K34" s="91"/>
    </row>
  </sheetData>
  <mergeCells count="8">
    <mergeCell ref="B5:J5"/>
    <mergeCell ref="B6:J6"/>
    <mergeCell ref="C14:E14"/>
    <mergeCell ref="F14:H14"/>
    <mergeCell ref="B7:J7"/>
    <mergeCell ref="B8:J8"/>
    <mergeCell ref="C13:E13"/>
    <mergeCell ref="F13:H13"/>
  </mergeCell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topLeftCell="A22" workbookViewId="0">
      <selection activeCell="C44" sqref="C44"/>
    </sheetView>
  </sheetViews>
  <sheetFormatPr defaultColWidth="8.85546875" defaultRowHeight="18.75" x14ac:dyDescent="0.3"/>
  <cols>
    <col min="1" max="2" width="8.85546875" style="106"/>
    <col min="3" max="3" width="96.42578125" style="106" customWidth="1"/>
    <col min="4" max="4" width="19.42578125" style="106" customWidth="1"/>
    <col min="5" max="5" width="16.140625" style="106" customWidth="1"/>
    <col min="6" max="6" width="16" style="106" bestFit="1" customWidth="1"/>
    <col min="7" max="7" width="14.5703125" style="106" bestFit="1" customWidth="1"/>
    <col min="8" max="8" width="17" style="106" customWidth="1"/>
    <col min="9" max="9" width="11.85546875" style="106" customWidth="1"/>
    <col min="10" max="12" width="8.85546875" style="106"/>
    <col min="13" max="13" width="27" style="106" customWidth="1"/>
    <col min="14" max="16384" width="8.85546875" style="106"/>
  </cols>
  <sheetData>
    <row r="1" spans="1:9" x14ac:dyDescent="0.3">
      <c r="A1" s="246" t="s">
        <v>80</v>
      </c>
      <c r="B1" s="246"/>
      <c r="C1" s="246"/>
      <c r="D1" s="246"/>
      <c r="E1" s="246"/>
    </row>
    <row r="2" spans="1:9" ht="39.950000000000003" customHeight="1" x14ac:dyDescent="0.3">
      <c r="A2" s="247" t="s">
        <v>104</v>
      </c>
      <c r="B2" s="247"/>
      <c r="C2" s="247"/>
      <c r="D2" s="247"/>
      <c r="E2" s="247"/>
      <c r="F2" s="107"/>
      <c r="G2" s="107"/>
      <c r="H2" s="107"/>
      <c r="I2" s="107"/>
    </row>
    <row r="3" spans="1:9" x14ac:dyDescent="0.3">
      <c r="A3" s="107"/>
      <c r="B3" s="107"/>
      <c r="C3" s="107"/>
      <c r="D3" s="108"/>
      <c r="E3" s="107"/>
      <c r="F3" s="107"/>
      <c r="G3" s="107"/>
      <c r="H3" s="107"/>
      <c r="I3" s="107"/>
    </row>
    <row r="4" spans="1:9" x14ac:dyDescent="0.3">
      <c r="A4" s="244" t="s">
        <v>42</v>
      </c>
      <c r="B4" s="244"/>
      <c r="C4" s="244"/>
      <c r="D4" s="244"/>
      <c r="E4" s="244"/>
      <c r="F4" s="107"/>
      <c r="G4" s="107"/>
      <c r="H4" s="107"/>
      <c r="I4" s="107"/>
    </row>
    <row r="5" spans="1:9" x14ac:dyDescent="0.3">
      <c r="A5" s="107"/>
      <c r="C5" s="107"/>
      <c r="D5" s="109"/>
    </row>
    <row r="6" spans="1:9" ht="19.5" thickBot="1" x14ac:dyDescent="0.35">
      <c r="A6" s="107">
        <v>1</v>
      </c>
      <c r="C6" s="107" t="s">
        <v>43</v>
      </c>
      <c r="D6" s="119"/>
    </row>
    <row r="7" spans="1:9" ht="19.5" thickTop="1" x14ac:dyDescent="0.3">
      <c r="C7" s="107"/>
    </row>
    <row r="8" spans="1:9" ht="31.5" x14ac:dyDescent="0.3">
      <c r="A8" s="107">
        <v>2</v>
      </c>
      <c r="C8" s="107" t="s">
        <v>44</v>
      </c>
      <c r="D8" s="110" t="s">
        <v>45</v>
      </c>
      <c r="E8" s="110" t="s">
        <v>46</v>
      </c>
    </row>
    <row r="9" spans="1:9" x14ac:dyDescent="0.3">
      <c r="A9" s="107"/>
      <c r="B9" s="107"/>
      <c r="C9" s="107"/>
      <c r="F9" s="111"/>
    </row>
    <row r="10" spans="1:9" x14ac:dyDescent="0.3">
      <c r="A10" s="107"/>
      <c r="B10" s="107" t="s">
        <v>47</v>
      </c>
      <c r="C10" s="112" t="s">
        <v>48</v>
      </c>
      <c r="D10" s="124"/>
      <c r="E10" s="124"/>
      <c r="F10" s="111"/>
    </row>
    <row r="11" spans="1:9" x14ac:dyDescent="0.3">
      <c r="A11" s="107"/>
      <c r="B11" s="107"/>
      <c r="C11" s="112"/>
      <c r="D11" s="124"/>
      <c r="E11" s="124"/>
      <c r="F11" s="111"/>
      <c r="G11" s="143"/>
      <c r="H11" s="143"/>
    </row>
    <row r="12" spans="1:9" x14ac:dyDescent="0.3">
      <c r="A12" s="107"/>
      <c r="B12" s="107" t="s">
        <v>49</v>
      </c>
      <c r="C12" s="112" t="s">
        <v>50</v>
      </c>
      <c r="D12" s="124"/>
      <c r="E12" s="124"/>
      <c r="F12" s="111"/>
    </row>
    <row r="13" spans="1:9" x14ac:dyDescent="0.3">
      <c r="A13" s="107"/>
      <c r="B13" s="107"/>
      <c r="C13" s="112"/>
      <c r="D13" s="117"/>
      <c r="E13" s="117"/>
      <c r="F13" s="111"/>
    </row>
    <row r="14" spans="1:9" ht="19.5" thickBot="1" x14ac:dyDescent="0.35">
      <c r="A14" s="107"/>
      <c r="B14" s="107"/>
      <c r="C14" s="107" t="s">
        <v>51</v>
      </c>
      <c r="D14" s="118">
        <f>D10+D12+E10+E12</f>
        <v>0</v>
      </c>
      <c r="E14" s="117"/>
      <c r="F14" s="111"/>
    </row>
    <row r="15" spans="1:9" ht="19.5" thickTop="1" x14ac:dyDescent="0.3">
      <c r="A15" s="107"/>
      <c r="B15" s="107"/>
      <c r="C15" s="107"/>
      <c r="D15" s="117"/>
      <c r="E15" s="117"/>
      <c r="F15" s="111"/>
    </row>
    <row r="16" spans="1:9" ht="19.5" thickBot="1" x14ac:dyDescent="0.35">
      <c r="A16" s="107">
        <v>3</v>
      </c>
      <c r="B16" s="107"/>
      <c r="C16" s="107" t="s">
        <v>52</v>
      </c>
      <c r="D16" s="118"/>
      <c r="E16" s="117"/>
      <c r="F16" s="111"/>
    </row>
    <row r="17" spans="1:9" ht="19.5" thickTop="1" x14ac:dyDescent="0.3">
      <c r="A17" s="107"/>
      <c r="B17" s="107"/>
      <c r="C17" s="107"/>
      <c r="E17" s="113"/>
      <c r="F17" s="111"/>
    </row>
    <row r="18" spans="1:9" x14ac:dyDescent="0.3">
      <c r="A18" s="244" t="s">
        <v>53</v>
      </c>
      <c r="B18" s="244"/>
      <c r="C18" s="244"/>
      <c r="D18" s="244"/>
      <c r="E18" s="244"/>
      <c r="F18" s="111"/>
    </row>
    <row r="19" spans="1:9" ht="19.5" thickBot="1" x14ac:dyDescent="0.35">
      <c r="A19" s="107">
        <v>4</v>
      </c>
      <c r="B19" s="107"/>
      <c r="C19" s="107" t="s">
        <v>54</v>
      </c>
      <c r="D19" s="116"/>
      <c r="E19" s="120"/>
      <c r="F19" s="107"/>
      <c r="G19" s="107"/>
      <c r="H19" s="107"/>
      <c r="I19" s="107"/>
    </row>
    <row r="20" spans="1:9" ht="19.5" thickTop="1" x14ac:dyDescent="0.3">
      <c r="A20" s="107"/>
      <c r="B20" s="107"/>
      <c r="C20" s="107"/>
      <c r="D20" s="123"/>
      <c r="E20" s="120"/>
      <c r="F20" s="107"/>
      <c r="G20" s="107"/>
      <c r="H20" s="107"/>
      <c r="I20" s="107"/>
    </row>
    <row r="21" spans="1:9" ht="19.5" thickBot="1" x14ac:dyDescent="0.35">
      <c r="A21" s="107">
        <v>5</v>
      </c>
      <c r="B21" s="107"/>
      <c r="C21" s="107" t="s">
        <v>55</v>
      </c>
      <c r="D21" s="116"/>
      <c r="E21" s="120"/>
      <c r="F21" s="107"/>
      <c r="G21" s="107"/>
      <c r="H21" s="107"/>
      <c r="I21" s="107"/>
    </row>
    <row r="22" spans="1:9" ht="19.5" thickTop="1" x14ac:dyDescent="0.3">
      <c r="A22" s="107"/>
      <c r="B22" s="107"/>
      <c r="C22" s="107"/>
      <c r="D22" s="123"/>
      <c r="E22" s="120"/>
      <c r="F22" s="107"/>
      <c r="G22" s="107"/>
      <c r="H22" s="107"/>
      <c r="I22" s="107"/>
    </row>
    <row r="23" spans="1:9" ht="19.5" thickBot="1" x14ac:dyDescent="0.35">
      <c r="A23" s="107">
        <v>6</v>
      </c>
      <c r="B23" s="107"/>
      <c r="C23" s="107" t="s">
        <v>56</v>
      </c>
      <c r="D23" s="116"/>
      <c r="E23" s="120"/>
      <c r="F23" s="107"/>
      <c r="G23" s="107"/>
      <c r="H23" s="107"/>
      <c r="I23" s="107"/>
    </row>
    <row r="24" spans="1:9" ht="19.5" thickTop="1" x14ac:dyDescent="0.3">
      <c r="A24" s="107"/>
      <c r="B24" s="107"/>
      <c r="C24" s="107"/>
      <c r="D24" s="122"/>
      <c r="E24" s="120"/>
      <c r="F24" s="107"/>
      <c r="G24" s="107"/>
      <c r="H24" s="107"/>
      <c r="I24" s="107"/>
    </row>
    <row r="25" spans="1:9" ht="19.5" thickBot="1" x14ac:dyDescent="0.35">
      <c r="C25" s="107" t="s">
        <v>57</v>
      </c>
      <c r="D25" s="119">
        <f>D19+D21+D23</f>
        <v>0</v>
      </c>
      <c r="E25" s="120"/>
      <c r="F25" s="107"/>
      <c r="G25" s="107"/>
      <c r="H25" s="107"/>
      <c r="I25" s="107"/>
    </row>
    <row r="26" spans="1:9" ht="19.5" thickTop="1" x14ac:dyDescent="0.3">
      <c r="A26" s="244" t="s">
        <v>58</v>
      </c>
      <c r="B26" s="244"/>
      <c r="C26" s="244"/>
      <c r="D26" s="244"/>
      <c r="E26" s="244"/>
      <c r="F26" s="111"/>
    </row>
    <row r="27" spans="1:9" ht="19.5" thickBot="1" x14ac:dyDescent="0.35">
      <c r="A27" s="107">
        <v>7</v>
      </c>
      <c r="B27" s="107"/>
      <c r="C27" s="107" t="s">
        <v>58</v>
      </c>
      <c r="D27" s="195">
        <f>'uses of fund by component'!C52+'uses of fund by component'!C93+'uses of fund by component'!C107+'uses of fund by component'!C108</f>
        <v>71196.995166051667</v>
      </c>
      <c r="E27" s="120"/>
      <c r="F27" s="111"/>
    </row>
    <row r="28" spans="1:9" ht="19.5" thickTop="1" x14ac:dyDescent="0.3">
      <c r="A28" s="107"/>
      <c r="B28" s="107"/>
      <c r="C28" s="107"/>
      <c r="D28" s="121"/>
      <c r="E28" s="120"/>
      <c r="F28" s="111"/>
    </row>
    <row r="29" spans="1:9" x14ac:dyDescent="0.3">
      <c r="A29" s="244" t="s">
        <v>59</v>
      </c>
      <c r="B29" s="244"/>
      <c r="C29" s="244"/>
      <c r="D29" s="244"/>
      <c r="E29" s="244"/>
      <c r="F29" s="111"/>
    </row>
    <row r="30" spans="1:9" ht="19.5" thickBot="1" x14ac:dyDescent="0.35">
      <c r="A30" s="107">
        <v>8</v>
      </c>
      <c r="C30" s="107" t="s">
        <v>60</v>
      </c>
      <c r="D30" s="119"/>
      <c r="E30" s="122"/>
    </row>
    <row r="31" spans="1:9" ht="19.5" thickTop="1" x14ac:dyDescent="0.3">
      <c r="A31" s="107"/>
      <c r="C31" s="107"/>
      <c r="D31" s="123"/>
      <c r="E31" s="122"/>
    </row>
    <row r="32" spans="1:9" x14ac:dyDescent="0.3">
      <c r="A32" s="244" t="s">
        <v>61</v>
      </c>
      <c r="B32" s="244"/>
      <c r="C32" s="244"/>
      <c r="D32" s="244"/>
      <c r="E32" s="244"/>
    </row>
    <row r="33" spans="1:6" ht="19.5" thickBot="1" x14ac:dyDescent="0.35">
      <c r="A33" s="107">
        <v>9</v>
      </c>
      <c r="C33" s="107" t="s">
        <v>62</v>
      </c>
      <c r="D33" s="119">
        <f>'uses of fund by component'!C61</f>
        <v>216422.4123616236</v>
      </c>
    </row>
    <row r="34" spans="1:6" ht="19.5" thickTop="1" x14ac:dyDescent="0.3">
      <c r="A34" s="107"/>
      <c r="C34" s="107"/>
    </row>
    <row r="35" spans="1:6" ht="19.7" customHeight="1" x14ac:dyDescent="0.3">
      <c r="A35" s="245" t="s">
        <v>63</v>
      </c>
      <c r="B35" s="245"/>
      <c r="C35" s="245"/>
      <c r="D35" s="245"/>
      <c r="E35" s="245"/>
    </row>
    <row r="36" spans="1:6" ht="19.5" thickBot="1" x14ac:dyDescent="0.35">
      <c r="A36" s="107">
        <v>10</v>
      </c>
      <c r="B36" s="114"/>
      <c r="C36" s="114" t="s">
        <v>64</v>
      </c>
      <c r="D36" s="125"/>
      <c r="E36" s="111"/>
      <c r="F36" s="111"/>
    </row>
    <row r="37" spans="1:6" ht="19.5" thickTop="1" x14ac:dyDescent="0.3">
      <c r="A37" s="107"/>
      <c r="B37" s="114"/>
      <c r="C37" s="114"/>
      <c r="D37" s="115"/>
      <c r="E37" s="111"/>
      <c r="F37" s="111"/>
    </row>
    <row r="38" spans="1:6" x14ac:dyDescent="0.3">
      <c r="A38" s="244" t="s">
        <v>65</v>
      </c>
      <c r="B38" s="244"/>
      <c r="C38" s="244"/>
      <c r="D38" s="244"/>
      <c r="E38" s="244"/>
      <c r="F38" s="111"/>
    </row>
    <row r="39" spans="1:6" ht="19.5" thickBot="1" x14ac:dyDescent="0.35">
      <c r="A39" s="107">
        <v>11</v>
      </c>
      <c r="C39" s="107" t="s">
        <v>66</v>
      </c>
      <c r="D39" s="119">
        <f>'uses of fund by component'!C106+'uses of fund by component'!C436</f>
        <v>146098.53841328414</v>
      </c>
    </row>
    <row r="40" spans="1:6" ht="19.5" thickTop="1" x14ac:dyDescent="0.3">
      <c r="A40" s="107"/>
      <c r="C40" s="107"/>
    </row>
    <row r="41" spans="1:6" ht="19.5" thickBot="1" x14ac:dyDescent="0.35">
      <c r="A41" s="107">
        <v>12</v>
      </c>
      <c r="B41" s="107"/>
      <c r="C41" s="107" t="s">
        <v>67</v>
      </c>
      <c r="D41" s="119"/>
      <c r="E41" s="107"/>
    </row>
    <row r="42" spans="1:6" ht="19.5" thickTop="1" x14ac:dyDescent="0.3">
      <c r="B42" s="107"/>
      <c r="E42" s="107"/>
      <c r="F42" s="143"/>
    </row>
    <row r="43" spans="1:6" ht="19.5" thickBot="1" x14ac:dyDescent="0.35">
      <c r="B43" s="107"/>
      <c r="C43" s="107" t="s">
        <v>68</v>
      </c>
      <c r="D43" s="119">
        <f>D6+D14+D16+D25+D27+D30+D33+D36+D39+D41</f>
        <v>433717.94594095938</v>
      </c>
      <c r="E43" s="178"/>
      <c r="F43" s="143"/>
    </row>
    <row r="44" spans="1:6" ht="19.5" thickTop="1" x14ac:dyDescent="0.3"/>
    <row r="45" spans="1:6" x14ac:dyDescent="0.3">
      <c r="D45" s="143"/>
    </row>
    <row r="46" spans="1:6" x14ac:dyDescent="0.3">
      <c r="D46" s="143"/>
    </row>
    <row r="47" spans="1:6" x14ac:dyDescent="0.3">
      <c r="D47" s="143"/>
    </row>
    <row r="49" spans="4:4" x14ac:dyDescent="0.3">
      <c r="D49" s="143"/>
    </row>
  </sheetData>
  <mergeCells count="9">
    <mergeCell ref="A32:E32"/>
    <mergeCell ref="A35:E35"/>
    <mergeCell ref="A38:E38"/>
    <mergeCell ref="A1:E1"/>
    <mergeCell ref="A2:E2"/>
    <mergeCell ref="A4:E4"/>
    <mergeCell ref="A18:E18"/>
    <mergeCell ref="A26:E26"/>
    <mergeCell ref="A29:E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Sources and Uses of Funds</vt:lpstr>
      <vt:lpstr>uses of fund by component</vt:lpstr>
      <vt:lpstr>Committed Fund by component</vt:lpstr>
      <vt:lpstr>NOTES </vt:lpstr>
      <vt:lpstr>'uses of fund by component'!Print_Titles</vt:lpstr>
    </vt:vector>
  </TitlesOfParts>
  <Company>TANROADS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UENR Finance_ACCT</cp:lastModifiedBy>
  <cp:lastPrinted>2024-02-05T08:02:04Z</cp:lastPrinted>
  <dcterms:created xsi:type="dcterms:W3CDTF">2007-11-21T06:38:14Z</dcterms:created>
  <dcterms:modified xsi:type="dcterms:W3CDTF">2024-02-06T08:34:04Z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1358434020</vt:i4>
  </property>
  <property fmtid="{D5CDD505-2E9C-101B-9397-08002B2CF9AE}" pid="3" name="_EmailSubject">
    <vt:lpwstr>Proposed Financial  Schedules for the new CTCRP - TANROADS</vt:lpwstr>
  </property>
  <property fmtid="{D5CDD505-2E9C-101B-9397-08002B2CF9AE}" pid="4" name="_AuthorEmail">
    <vt:lpwstr>meritus.njeama@tanroads.org</vt:lpwstr>
  </property>
  <property fmtid="{D5CDD505-2E9C-101B-9397-08002B2CF9AE}" pid="5" name="_AuthorEmailDisplayName">
    <vt:lpwstr>meritus njeama</vt:lpwstr>
  </property>
  <property fmtid="{D5CDD505-2E9C-101B-9397-08002B2CF9AE}" pid="6" name="_ReviewingToolsShownOnce">
    <vt:lpwstr/>
  </property>
</Properties>
</file>